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5480" windowHeight="7110" activeTab="0"/>
  </bookViews>
  <sheets>
    <sheet name="Introduction" sheetId="1" r:id="rId1"/>
    <sheet name="Calculator" sheetId="2" r:id="rId2"/>
    <sheet name="Example" sheetId="3" r:id="rId3"/>
    <sheet name="Sum PAA polyamide" sheetId="4" r:id="rId4"/>
    <sheet name="Formaldehyde melamine" sheetId="5" r:id="rId5"/>
    <sheet name="Contact" sheetId="6" r:id="rId6"/>
    <sheet name="Mission" sheetId="7" r:id="rId7"/>
    <sheet name="Legal notice" sheetId="8" r:id="rId8"/>
  </sheets>
  <definedNames>
    <definedName name="_xlnm.Print_Area" localSheetId="1">'Calculator'!$A$1:$D$42</definedName>
    <definedName name="_xlnm.Print_Area" localSheetId="2">'Example'!$A$1:$D$42</definedName>
    <definedName name="_xlnm.Print_Area" localSheetId="4">'Formaldehyde melamine'!$A$1:$D$42</definedName>
    <definedName name="_xlnm.Print_Area" localSheetId="0">'Introduction'!$A$1:$A$28</definedName>
    <definedName name="_xlnm.Print_Area" localSheetId="3">'Sum PAA polyamide'!$A$1:$D$42</definedName>
  </definedNames>
  <calcPr fullCalcOnLoad="1"/>
</workbook>
</file>

<file path=xl/sharedStrings.xml><?xml version="1.0" encoding="utf-8"?>
<sst xmlns="http://schemas.openxmlformats.org/spreadsheetml/2006/main" count="492" uniqueCount="139">
  <si>
    <t>DRF</t>
  </si>
  <si>
    <t>no</t>
  </si>
  <si>
    <t>SML (mg/kg)</t>
  </si>
  <si>
    <t>Fat content (%)</t>
  </si>
  <si>
    <t>mg/kg</t>
  </si>
  <si>
    <t>According to "4th amendment"</t>
  </si>
  <si>
    <t>FRF applicable?</t>
  </si>
  <si>
    <t>What do you need to do?</t>
  </si>
  <si>
    <t>Simulant D Reduction Factor (DRF)</t>
  </si>
  <si>
    <t>click and select</t>
  </si>
  <si>
    <t>− fill in the volume of the material/article if applicable</t>
  </si>
  <si>
    <t>− fill in the highest real food contact surface-to-volume ratio</t>
  </si>
  <si>
    <t>Fat reduction factor applicable?</t>
  </si>
  <si>
    <t>yes</t>
  </si>
  <si>
    <t>test medium</t>
  </si>
  <si>
    <t>food</t>
  </si>
  <si>
    <t>volume of material/article (ml)</t>
  </si>
  <si>
    <t>Colour codes:</t>
  </si>
  <si>
    <t>Name</t>
  </si>
  <si>
    <t>Plastic FCM</t>
  </si>
  <si>
    <t>Polymer type</t>
  </si>
  <si>
    <t>Lot no.</t>
  </si>
  <si>
    <t>Name of sample</t>
  </si>
  <si>
    <t>Type of food</t>
  </si>
  <si>
    <t>Allowed total reduction factor TRF (always ≤ 5)</t>
  </si>
  <si>
    <t>Fat reduction factor (FRF)</t>
  </si>
  <si>
    <t>range 1-5</t>
  </si>
  <si>
    <r>
      <t>Surface-to-volume ratio (dm</t>
    </r>
    <r>
      <rPr>
        <vertAlign val="superscript"/>
        <sz val="11"/>
        <color indexed="8"/>
        <rFont val="Calibri"/>
        <family val="2"/>
      </rPr>
      <t>2</t>
    </r>
    <r>
      <rPr>
        <sz val="11"/>
        <color indexed="8"/>
        <rFont val="Calibri"/>
        <family val="2"/>
      </rPr>
      <t>/kg)</t>
    </r>
  </si>
  <si>
    <t>= facultative information</t>
  </si>
  <si>
    <t>= calculated values</t>
  </si>
  <si>
    <t>= obligatory information for the calculations</t>
  </si>
  <si>
    <t>food or simulant</t>
  </si>
  <si>
    <t>Time</t>
  </si>
  <si>
    <t>Temperature</t>
  </si>
  <si>
    <t>Specific migration (mg/kg)</t>
  </si>
  <si>
    <r>
      <t>Specific migration (mg/dm</t>
    </r>
    <r>
      <rPr>
        <vertAlign val="superscript"/>
        <sz val="11"/>
        <color indexed="8"/>
        <rFont val="Calibri"/>
        <family val="2"/>
      </rPr>
      <t>2</t>
    </r>
    <r>
      <rPr>
        <sz val="11"/>
        <color indexed="8"/>
        <rFont val="Calibri"/>
        <family val="2"/>
      </rPr>
      <t>)</t>
    </r>
  </si>
  <si>
    <r>
      <t>mg/dm</t>
    </r>
    <r>
      <rPr>
        <vertAlign val="superscript"/>
        <sz val="11"/>
        <color indexed="8"/>
        <rFont val="Calibri"/>
        <family val="2"/>
      </rPr>
      <t>2</t>
    </r>
  </si>
  <si>
    <t>Calculated maximum acceptable concentration in test</t>
  </si>
  <si>
    <r>
      <t>material surface-to-volume of food contact ratio (dm</t>
    </r>
    <r>
      <rPr>
        <vertAlign val="superscript"/>
        <sz val="11"/>
        <color indexed="8"/>
        <rFont val="Calibri"/>
        <family val="2"/>
      </rPr>
      <t>2</t>
    </r>
    <r>
      <rPr>
        <sz val="11"/>
        <color indexed="8"/>
        <rFont val="Calibri"/>
        <family val="2"/>
      </rPr>
      <t>/kg)</t>
    </r>
  </si>
  <si>
    <t>A</t>
  </si>
  <si>
    <t>B</t>
  </si>
  <si>
    <t>C</t>
  </si>
  <si>
    <t>Sample in Compliance</t>
  </si>
  <si>
    <t>yes/no</t>
  </si>
  <si>
    <t xml:space="preserve">By convention: 1 liter of food simulant = 1 kg </t>
  </si>
  <si>
    <t>The mission of the JRC is to provide customer-driven scientific and technical support for the conception, development, implementation and monitoring of EU policies. As a service of the European Commission, the JRC functions as a reference centre of science and technology for the Union. Close to the policy-making process, it serves the common interest of the Member States, while being independent of special interests, whether private or national.</t>
  </si>
  <si>
    <t>The mission of the JRC-IHCP is to protect the interests and health of the consumer in the framework of EU legislation on chemicals, food, and consumer products by providing scientific and technical support including risk-benefit assessment and analysis of traceability.</t>
  </si>
  <si>
    <t>Neither the European Commission nor any person acting on behalf of the Commission is responsible for the use which might be made of this publication.</t>
  </si>
  <si>
    <t>How to obtain EU publications</t>
  </si>
  <si>
    <t>Our priced publications are available from EU Bookshop (http://bookshop.europa.eu), where you can place an order with the sales agent of your choice. The Publications Office has a worldwide network of sales agents. You can obtain their contact details by sending a fax to (352) 29 29-42758.</t>
  </si>
  <si>
    <t>Jens Højslev Petersen, Eddo J. Hoekstra</t>
  </si>
  <si>
    <t>− fill in the surface-to-volume ratio in your migration experiment</t>
  </si>
  <si>
    <t>– select your food simulant</t>
  </si>
  <si>
    <t>– fill in your test result (facultative)</t>
  </si>
  <si>
    <t>Introduction</t>
  </si>
  <si>
    <t xml:space="preserve">Calculation of the maximum acceptable specific migration of a substance from the SML under your experimental conditions in food or food simulant </t>
  </si>
  <si>
    <t>Note</t>
  </si>
  <si>
    <t>this calculator is not valid for:</t>
  </si>
  <si>
    <t>1. substances behind the functional barrier</t>
  </si>
  <si>
    <t>2. caps, gaskets, stoppers and similar sealing articles if the intended use of the article is not known</t>
  </si>
  <si>
    <t>Irganox</t>
  </si>
  <si>
    <t>Food intended for infant or young children (&lt;3 years)?</t>
  </si>
  <si>
    <t>formaldehyde</t>
  </si>
  <si>
    <r>
      <t>this is the surface-to-volume ratio of the material/article that will come into contact with food; If you do not know this value you should fill in the default value of 6 dm</t>
    </r>
    <r>
      <rPr>
        <vertAlign val="superscript"/>
        <sz val="11"/>
        <rFont val="Calibri"/>
        <family val="2"/>
      </rPr>
      <t>2</t>
    </r>
    <r>
      <rPr>
        <sz val="11"/>
        <color indexed="8"/>
        <rFont val="Calibri"/>
        <family val="2"/>
      </rPr>
      <t>/kg</t>
    </r>
  </si>
  <si>
    <t>IMPORTANT NOTES</t>
  </si>
  <si>
    <t>Be aware that influence of the expanded measurement uncertainty is not taken into account</t>
  </si>
  <si>
    <t>Calculation of maximum acceptable specific migration of a substance from the SML in food or food simulant in your experimental conditions</t>
  </si>
  <si>
    <t>Correction for DRF, FRF or TRF, and surface-to-volume ratio of real food contact</t>
  </si>
  <si>
    <t>Data related to:</t>
  </si>
  <si>
    <t>Migrating Substance</t>
  </si>
  <si>
    <t>Food in contact with FCM</t>
  </si>
  <si>
    <t>Migration Test Conditions</t>
  </si>
  <si>
    <t>Migration Test Results</t>
  </si>
  <si>
    <t>Corrected test results (to be compared with the legislative limit)</t>
  </si>
  <si>
    <t>= fixed values in this specific application</t>
  </si>
  <si>
    <r>
      <t>∑</t>
    </r>
    <r>
      <rPr>
        <sz val="8.8"/>
        <color indexed="8"/>
        <rFont val="Calibri"/>
        <family val="2"/>
      </rPr>
      <t xml:space="preserve"> </t>
    </r>
    <r>
      <rPr>
        <sz val="11"/>
        <color indexed="8"/>
        <rFont val="Calibri"/>
        <family val="2"/>
      </rPr>
      <t>PAA</t>
    </r>
  </si>
  <si>
    <t>According to the food declaration obligatory value only when FRF is used</t>
  </si>
  <si>
    <t>sum of formaldehyde and hexamethylenetetramine</t>
  </si>
  <si>
    <r>
      <t>fill in only one result, i.e. specific migration in mg/kg or mg/dm</t>
    </r>
    <r>
      <rPr>
        <vertAlign val="superscript"/>
        <sz val="11"/>
        <color indexed="8"/>
        <rFont val="Calibri"/>
        <family val="2"/>
      </rPr>
      <t>2</t>
    </r>
    <r>
      <rPr>
        <sz val="11"/>
        <color indexed="8"/>
        <rFont val="Calibri"/>
        <family val="2"/>
      </rPr>
      <t xml:space="preserve">. </t>
    </r>
  </si>
  <si>
    <t>D1</t>
  </si>
  <si>
    <t>D2</t>
  </si>
  <si>
    <t>E</t>
  </si>
  <si>
    <t>mg/dm2</t>
  </si>
  <si>
    <t>Ctest*(S/V)real/(S/V)test</t>
  </si>
  <si>
    <t>Ctest*(S/V)real/(S/V)test/DRF</t>
  </si>
  <si>
    <t>Ctest*(S/V)real/(S/V)test/FRF</t>
  </si>
  <si>
    <t>Ctest*(S/V)real/(S/V)test/TRF</t>
  </si>
  <si>
    <t>Ctest*6/(S/V)test</t>
  </si>
  <si>
    <t>Ctest*6/(S/V)test/DRF</t>
  </si>
  <si>
    <t>Ctest*6/(S/V)test/FRF</t>
  </si>
  <si>
    <t>Ctest)*6/(S/V)test/TRF</t>
  </si>
  <si>
    <t>Ctest*(S/V)real</t>
  </si>
  <si>
    <t>Ctest*6</t>
  </si>
  <si>
    <t>Ctest*(S/V)real/DRF</t>
  </si>
  <si>
    <t>Ctest*(S/V)real/FRF</t>
  </si>
  <si>
    <t>Ctest*(S/V)real/TRF</t>
  </si>
  <si>
    <t>Ctest*6/DRF</t>
  </si>
  <si>
    <t>Ctest*6/FRF</t>
  </si>
  <si>
    <t>Ctest*6/TRF</t>
  </si>
  <si>
    <t xml:space="preserve">when you leave the cell empty then it means that you deal with a non-fillable article </t>
  </si>
  <si>
    <t xml:space="preserve">According to Annex III </t>
  </si>
  <si>
    <t>SML = ND?</t>
  </si>
  <si>
    <r>
      <t xml:space="preserve">Always </t>
    </r>
    <r>
      <rPr>
        <sz val="11"/>
        <color indexed="8"/>
        <rFont val="Arial"/>
        <family val="0"/>
      </rPr>
      <t>≤</t>
    </r>
    <r>
      <rPr>
        <sz val="11"/>
        <color indexed="8"/>
        <rFont val="Calibri"/>
        <family val="2"/>
      </rPr>
      <t>60 mg/kg; if SML=ND, please fill in your limit of detection</t>
    </r>
  </si>
  <si>
    <t>IF(OR(C21&lt;500,C21&gt;10000),"yes","no")</t>
  </si>
  <si>
    <t>fill in only one test result</t>
  </si>
  <si>
    <t>FRF not for child food</t>
  </si>
  <si>
    <t>part of cor test result</t>
  </si>
  <si>
    <t>SML*(S/V)test/(S/V)real</t>
  </si>
  <si>
    <t>SML*(S/V)test/6</t>
  </si>
  <si>
    <t>The calculator specifies both a maximum acceptable migration under the given test conditions</t>
  </si>
  <si>
    <t>SML*(S/V)test/(S/V)real*DRF</t>
  </si>
  <si>
    <t>SML*(S/V)test/(S/V)real*FRF</t>
  </si>
  <si>
    <t>SML*(S/V)test/(S/V)real*TRF</t>
  </si>
  <si>
    <t>SML*(S/V)test/6*DRF</t>
  </si>
  <si>
    <t>SML*(S/V)test/6*FRF</t>
  </si>
  <si>
    <t>SML*(S/V)test/6*TRF</t>
  </si>
  <si>
    <t>IF(c17="yes",Ctest*(S/V)real/(S/V)test,Ctest*(S/V)real/(S/V)test/DRF)</t>
  </si>
  <si>
    <t>IF(c17="yes",Ctest*6/(S/V)test,Ctest*6/(S/V)test/DRF)</t>
  </si>
  <si>
    <t>IF(c17="yes",SML*(S/V)test/6,SML*(S/V)test/6*DRF)</t>
  </si>
  <si>
    <t>IF(c17="yes",SML*(S/V)test/(S/V)real,SML*(S/V)test/(S/V)real*DRF)</t>
  </si>
  <si>
    <t>If(B66&gt;60,60,B66)</t>
  </si>
  <si>
    <t>if(B70&gt;60,60,B70)</t>
  </si>
  <si>
    <t>not compliant</t>
  </si>
  <si>
    <t xml:space="preserve">This spreadsheet is prepared in the framework of the Task Force on the Fourth Amendment of Directive 2002/72/EC within the EURL-NRL network on Food Contact Materials. Directive 2002/72/EC has been repealed by Regulation (EU) No 10/2011. According to the Regulation you need to compare your experimenally obtained result of a substance, a specific migration in mg/kg, with the Specific Migration Limit (SML) for checking compliance. As usual, you should correct your experimental result for the difference between the experimental surface-to-volume ratio and the one for the real food application. Furthermore, for certain types of food and when using simulant D you shall divide your result by a simulant D reduction factor (DRF) before you compare your result with the SML. </t>
  </si>
  <si>
    <t>If you are testing the release of a lipophilic substance that is listed in Annex IVa (which is the new possibility), in view to be in contact with foods that have a fat content of 20% or higher, you shall divide your experimentally result by a fat reduction factor (FRF). In cases where both the DRF and the FRF can be applied, the total reduction factor (TRF=DRF*FRF) cannot exceed 5. Since the application of the DRF and FRF is rather complex, a calculator is developed. You can use this calculator in two ways. First you can calculate from the SML a maximum acceptable specific migration in your experimental set-up before you start with experiments or modelling. Second, you can directly compare your corrected experimentally obtained result with the SML and see if your material or article is in compliance for that substance.</t>
  </si>
  <si>
    <t>− check whether your substance is listed "yes" in column (7) of Table 1 of Annex I of Regulation (EU) No 10/2011 and select yes or no</t>
  </si>
  <si>
    <t>− fill in the SML from Annex I or II of Regulation (EU) No 10/2011 or your limit of detection</t>
  </si>
  <si>
    <t>− fill in whether the SML is a detection limit or not</t>
  </si>
  <si>
    <t>− fill in whether the food packaged in the material is intended for children</t>
  </si>
  <si>
    <t>− fill in the fat content of the food to which the article comes into contact</t>
  </si>
  <si>
    <t>− fill in the DRF, which you can find in the Annex of Directive 85/572/EEC (in force until 31/12/2012) or Table 2 of Annex III of Regulation (EU) No 10/2011 (in force from 1/1/2013), if food simulant D is used</t>
  </si>
  <si>
    <t>European Commission
Joint Research Centre
Institute for Health and Consumer Protection
Address: Via E. Fermi 2749, 21027 Ispra (VA), Italy
E-mail: eddo.hoekstra@jrc.ec.europa.eu
Tel.: +39-0332-785319
Fax: +39-0332-785707
http://ihcp.jrc.ec.europa.eu/our_labs/eurl_food_c_m 
http://www.jrc.ec.europa.eu/  
Europe Direct is a service to help you find answers
to your questions about the European Union
Freephone number (*):
00 800 6 7 8 9 10 11
(*) Certain mobile telephone operators do not allow access to 00 800 numbers or these calls may be billed.
A great deal of additional information on the European Union is available on the Internet. It can be accessed through the Europa server http://europa.eu/ 
ISSN 1018-5593
Luxembourg: Office for Official Publications of the European Communities
© European Communities, 2010
Reproduction is authorised provided the source is acknowledged</t>
  </si>
  <si>
    <t>"yes" means that column (7) in Table 1 of Annex I of Regulation 10/2011 states "yes" for the substance and that 1) material/article will not come into contact with food intended for infants and young children as defined by Directives 2006/141/EC and 2006/125/EC, 2) surface-to-volume ratio is known or estimatable</t>
  </si>
  <si>
    <t>eddo.hoekstra@jrc.ec.europa.eu</t>
  </si>
  <si>
    <t>Detailed information about this calulator can be read in chapter 2 of the "Guidance document on the fatreduction factor, functional barrier concept, phthalates and primary aromatic amines":</t>
  </si>
  <si>
    <t xml:space="preserve">http://ihcp.jrc.ec.europa.eu/our_labs/eurl_food_c_m/publications/publications#technical-guidelines </t>
  </si>
  <si>
    <t>For questions and suggestions for improvement please contact:</t>
  </si>
  <si>
    <t>until 31/12/2012 food simulants according to Council Directive 85/572/EEC (D1=D and D2=50% ethanol); from 1/1/2013 food simulants according to Regulation 10/2011</t>
  </si>
  <si>
    <t>until 31/12/2012 DRF according to Council Directive 85/572/EEC; from 1/1/2013 DRF according to Regulation 10/2011; you should fill DRF = 1 in the specific case where the SML=ND</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</si>
</sst>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0.0000"/>
    <numFmt numFmtId="201" formatCode="0.000"/>
    <numFmt numFmtId="202" formatCode="0.0"/>
    <numFmt numFmtId="203" formatCode="&quot;Yes&quot;;&quot;Yes&quot;;&quot;No&quot;"/>
    <numFmt numFmtId="204" formatCode="&quot;True&quot;;&quot;True&quot;;&quot;False&quot;"/>
    <numFmt numFmtId="205" formatCode="&quot;On&quot;;&quot;On&quot;;&quot;Off&quot;"/>
    <numFmt numFmtId="206" formatCode="[$€-2]\ #,##0.00_);[Red]\([$€-2]\ #,##0.00\)"/>
    <numFmt numFmtId="207" formatCode="[$-809]dd\ mmmm\ yyyy"/>
    <numFmt numFmtId="208" formatCode="[$-809]dd\ mmmm\ yyyy;@"/>
  </numFmts>
  <fonts count="32">
    <font>
      <sz val="11"/>
      <color indexed="8"/>
      <name val="Calibri"/>
      <family val="2"/>
    </font>
    <font>
      <b/>
      <sz val="11"/>
      <color indexed="8"/>
      <name val="Calibri"/>
      <family val="2"/>
    </font>
    <font>
      <sz val="11"/>
      <name val="Calibri"/>
      <family val="2"/>
    </font>
    <font>
      <u val="single"/>
      <sz val="9.9"/>
      <color indexed="12"/>
      <name val="Calibri"/>
      <family val="2"/>
    </font>
    <font>
      <u val="single"/>
      <sz val="9.9"/>
      <color indexed="36"/>
      <name val="Calibri"/>
      <family val="2"/>
    </font>
    <font>
      <sz val="11"/>
      <color indexed="10"/>
      <name val="Calibri"/>
      <family val="2"/>
    </font>
    <font>
      <sz val="8"/>
      <name val="Calibri"/>
      <family val="2"/>
    </font>
    <font>
      <b/>
      <sz val="12"/>
      <color indexed="8"/>
      <name val="Arial"/>
      <family val="2"/>
    </font>
    <font>
      <sz val="12"/>
      <color indexed="8"/>
      <name val="Arial"/>
      <family val="2"/>
    </font>
    <font>
      <vertAlign val="superscript"/>
      <sz val="11"/>
      <color indexed="8"/>
      <name val="Calibri"/>
      <family val="2"/>
    </font>
    <font>
      <sz val="10"/>
      <color indexed="8"/>
      <name val="Arial"/>
      <family val="2"/>
    </font>
    <font>
      <b/>
      <sz val="10"/>
      <color indexed="8"/>
      <name val="Arial"/>
      <family val="2"/>
    </font>
    <font>
      <sz val="12"/>
      <name val="Arial"/>
      <family val="2"/>
    </font>
    <font>
      <sz val="11"/>
      <color indexed="9"/>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sz val="11"/>
      <color indexed="20"/>
      <name val="Calibri"/>
      <family val="2"/>
    </font>
    <font>
      <vertAlign val="superscript"/>
      <sz val="11"/>
      <name val="Calibri"/>
      <family val="2"/>
    </font>
    <font>
      <sz val="11"/>
      <color indexed="8"/>
      <name val="Arial"/>
      <family val="0"/>
    </font>
    <font>
      <sz val="8.8"/>
      <color indexed="8"/>
      <name val="Calibri"/>
      <family val="2"/>
    </font>
    <font>
      <u val="single"/>
      <sz val="12"/>
      <color indexed="12"/>
      <name val="Arial"/>
      <family val="2"/>
    </font>
    <font>
      <b/>
      <sz val="12"/>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14">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5" fillId="0" borderId="0" applyNumberFormat="0" applyFill="0" applyBorder="0" applyAlignment="0" applyProtection="0"/>
    <xf numFmtId="0" fontId="0" fillId="16" borderId="1" applyNumberFormat="0" applyFont="0" applyAlignment="0" applyProtection="0"/>
    <xf numFmtId="0" fontId="14" fillId="17" borderId="2" applyNumberFormat="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0" fontId="4"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3" fillId="0" borderId="0" applyNumberFormat="0" applyFill="0" applyBorder="0" applyAlignment="0" applyProtection="0"/>
    <xf numFmtId="0" fontId="17" fillId="7" borderId="2" applyNumberFormat="0" applyAlignment="0" applyProtection="0"/>
    <xf numFmtId="0" fontId="18" fillId="18" borderId="3" applyNumberFormat="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9" fillId="23" borderId="0" applyNumberFormat="0" applyBorder="0" applyAlignment="0" applyProtection="0"/>
    <xf numFmtId="0" fontId="20" fillId="17" borderId="4" applyNumberFormat="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8" applyNumberFormat="0" applyFill="0" applyAlignment="0" applyProtection="0"/>
    <xf numFmtId="0" fontId="25" fillId="0" borderId="0" applyNumberFormat="0" applyFill="0" applyBorder="0" applyAlignment="0" applyProtection="0"/>
    <xf numFmtId="0" fontId="1" fillId="0" borderId="9" applyNumberFormat="0" applyFill="0" applyAlignment="0" applyProtection="0"/>
    <xf numFmtId="0" fontId="26" fillId="3" borderId="0" applyNumberFormat="0" applyBorder="0" applyAlignment="0" applyProtection="0"/>
  </cellStyleXfs>
  <cellXfs count="84">
    <xf numFmtId="0" fontId="0" fillId="0" borderId="0" xfId="0" applyAlignment="1">
      <alignment/>
    </xf>
    <xf numFmtId="0" fontId="1" fillId="0" borderId="0" xfId="0" applyFont="1" applyAlignment="1" applyProtection="1">
      <alignment/>
      <protection/>
    </xf>
    <xf numFmtId="0" fontId="0" fillId="0" borderId="0" xfId="0" applyAlignment="1" applyProtection="1">
      <alignment/>
      <protection/>
    </xf>
    <xf numFmtId="0" fontId="7" fillId="0" borderId="0" xfId="0" applyFont="1" applyAlignment="1">
      <alignment wrapText="1"/>
    </xf>
    <xf numFmtId="0" fontId="7" fillId="0" borderId="0" xfId="0" applyFont="1" applyAlignment="1">
      <alignment/>
    </xf>
    <xf numFmtId="0" fontId="7" fillId="0" borderId="0" xfId="0" applyFont="1" applyAlignment="1">
      <alignment wrapText="1" shrinkToFit="1"/>
    </xf>
    <xf numFmtId="0" fontId="8" fillId="0" borderId="0" xfId="0" applyFont="1" applyAlignment="1">
      <alignment wrapText="1" shrinkToFit="1"/>
    </xf>
    <xf numFmtId="0" fontId="0" fillId="0" borderId="0" xfId="0" applyFont="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horizontal="center"/>
      <protection/>
    </xf>
    <xf numFmtId="0" fontId="0" fillId="0" borderId="0" xfId="0" applyBorder="1" applyAlignment="1" applyProtection="1">
      <alignment horizontal="center"/>
      <protection/>
    </xf>
    <xf numFmtId="0" fontId="0" fillId="23" borderId="10" xfId="0" applyFill="1" applyBorder="1" applyAlignment="1" applyProtection="1">
      <alignment horizontal="center"/>
      <protection locked="0"/>
    </xf>
    <xf numFmtId="0" fontId="0" fillId="3" borderId="10" xfId="0" applyFill="1" applyBorder="1" applyAlignment="1" applyProtection="1">
      <alignment horizontal="center"/>
      <protection/>
    </xf>
    <xf numFmtId="0" fontId="5" fillId="0" borderId="0" xfId="0" applyFont="1" applyFill="1" applyBorder="1" applyAlignment="1" applyProtection="1">
      <alignment wrapText="1"/>
      <protection/>
    </xf>
    <xf numFmtId="0" fontId="0" fillId="0" borderId="10" xfId="0" applyBorder="1" applyAlignment="1" applyProtection="1">
      <alignment horizontal="center" vertical="center" wrapText="1"/>
      <protection/>
    </xf>
    <xf numFmtId="0" fontId="0" fillId="0" borderId="10" xfId="0" applyFont="1" applyBorder="1" applyAlignment="1" applyProtection="1">
      <alignment wrapText="1" shrinkToFit="1"/>
      <protection/>
    </xf>
    <xf numFmtId="0" fontId="0" fillId="0" borderId="10" xfId="0" applyFont="1" applyFill="1" applyBorder="1" applyAlignment="1" applyProtection="1">
      <alignment wrapText="1" shrinkToFit="1"/>
      <protection/>
    </xf>
    <xf numFmtId="0" fontId="0" fillId="0" borderId="0" xfId="0" applyBorder="1" applyAlignment="1" applyProtection="1">
      <alignment/>
      <protection/>
    </xf>
    <xf numFmtId="0" fontId="0" fillId="7" borderId="10" xfId="0" applyFill="1" applyBorder="1" applyAlignment="1" applyProtection="1">
      <alignment horizontal="center"/>
      <protection locked="0"/>
    </xf>
    <xf numFmtId="0" fontId="0" fillId="23" borderId="10" xfId="0" applyFill="1" applyBorder="1" applyAlignment="1" applyProtection="1">
      <alignment horizontal="center" vertical="center"/>
      <protection locked="0"/>
    </xf>
    <xf numFmtId="0" fontId="0" fillId="7" borderId="10" xfId="0" applyFill="1" applyBorder="1" applyAlignment="1" applyProtection="1">
      <alignment horizontal="center" vertical="center"/>
      <protection locked="0"/>
    </xf>
    <xf numFmtId="0" fontId="5" fillId="0" borderId="10" xfId="0" applyFont="1" applyFill="1" applyBorder="1" applyAlignment="1" applyProtection="1">
      <alignment horizontal="left" wrapText="1"/>
      <protection/>
    </xf>
    <xf numFmtId="0" fontId="0" fillId="0" borderId="10" xfId="0" applyBorder="1" applyAlignment="1" applyProtection="1">
      <alignment horizontal="left" wrapText="1"/>
      <protection/>
    </xf>
    <xf numFmtId="16" fontId="0" fillId="0" borderId="10" xfId="0" applyNumberFormat="1" applyBorder="1" applyAlignment="1" applyProtection="1">
      <alignment horizontal="left" wrapText="1"/>
      <protection/>
    </xf>
    <xf numFmtId="0" fontId="0" fillId="23" borderId="0" xfId="0" applyFill="1" applyAlignment="1" applyProtection="1">
      <alignment/>
      <protection/>
    </xf>
    <xf numFmtId="0" fontId="0" fillId="0" borderId="0" xfId="0" applyAlignment="1" applyProtection="1" quotePrefix="1">
      <alignment/>
      <protection/>
    </xf>
    <xf numFmtId="0" fontId="0" fillId="7" borderId="0" xfId="0" applyFill="1" applyAlignment="1" applyProtection="1">
      <alignment/>
      <protection/>
    </xf>
    <xf numFmtId="0" fontId="0" fillId="3" borderId="0" xfId="0" applyFill="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Alignment="1">
      <alignment wrapText="1"/>
    </xf>
    <xf numFmtId="0" fontId="0" fillId="0" borderId="0" xfId="0" applyAlignment="1">
      <alignment shrinkToFit="1"/>
    </xf>
    <xf numFmtId="0" fontId="0" fillId="0" borderId="0" xfId="0" applyAlignment="1">
      <alignment wrapText="1" shrinkToFit="1"/>
    </xf>
    <xf numFmtId="0" fontId="0" fillId="0" borderId="0" xfId="0" applyNumberFormat="1" applyAlignment="1">
      <alignment wrapText="1" shrinkToFit="1"/>
    </xf>
    <xf numFmtId="0" fontId="10" fillId="0" borderId="0" xfId="0" applyFont="1" applyAlignment="1">
      <alignment/>
    </xf>
    <xf numFmtId="0" fontId="10" fillId="0" borderId="0" xfId="0" applyFont="1" applyAlignment="1">
      <alignment horizontal="justify"/>
    </xf>
    <xf numFmtId="0" fontId="11" fillId="0" borderId="0" xfId="0" applyFont="1" applyAlignment="1">
      <alignment horizontal="left"/>
    </xf>
    <xf numFmtId="0" fontId="12" fillId="0" borderId="0" xfId="0" applyFont="1" applyAlignment="1">
      <alignment wrapText="1" shrinkToFit="1"/>
    </xf>
    <xf numFmtId="0" fontId="2" fillId="0" borderId="10" xfId="0" applyFont="1" applyBorder="1" applyAlignment="1" applyProtection="1">
      <alignment horizontal="left" wrapText="1"/>
      <protection/>
    </xf>
    <xf numFmtId="208" fontId="12" fillId="0" borderId="0" xfId="0" applyNumberFormat="1" applyFont="1" applyAlignment="1">
      <alignment horizontal="left" wrapText="1" shrinkToFit="1"/>
    </xf>
    <xf numFmtId="0" fontId="12" fillId="0" borderId="0" xfId="0" applyFont="1" applyAlignment="1">
      <alignment horizontal="left"/>
    </xf>
    <xf numFmtId="0" fontId="12" fillId="0" borderId="0" xfId="0" applyFont="1" applyAlignment="1">
      <alignment vertical="center" wrapText="1"/>
    </xf>
    <xf numFmtId="0" fontId="0" fillId="0" borderId="10" xfId="0" applyFont="1" applyFill="1" applyBorder="1" applyAlignment="1" applyProtection="1">
      <alignment horizontal="left" wrapText="1"/>
      <protection/>
    </xf>
    <xf numFmtId="0" fontId="8" fillId="0" borderId="0" xfId="0" applyFont="1" applyAlignment="1">
      <alignment wrapText="1" shrinkToFit="1"/>
    </xf>
    <xf numFmtId="0" fontId="7" fillId="0" borderId="0" xfId="0" applyFont="1" applyAlignment="1" applyProtection="1">
      <alignment/>
      <protection/>
    </xf>
    <xf numFmtId="0" fontId="8" fillId="0" borderId="0" xfId="0" applyNumberFormat="1" applyFont="1" applyAlignment="1">
      <alignment wrapText="1" shrinkToFit="1"/>
    </xf>
    <xf numFmtId="0" fontId="8" fillId="0" borderId="0" xfId="0" applyFont="1" applyAlignment="1">
      <alignment/>
    </xf>
    <xf numFmtId="0" fontId="0" fillId="23" borderId="10" xfId="0" applyFill="1" applyBorder="1" applyAlignment="1" applyProtection="1">
      <alignment horizontal="center" vertical="center" wrapText="1"/>
      <protection locked="0"/>
    </xf>
    <xf numFmtId="0" fontId="0" fillId="3" borderId="10" xfId="0" applyNumberFormat="1" applyFill="1" applyBorder="1" applyAlignment="1" applyProtection="1">
      <alignment horizontal="center" vertical="center" wrapText="1"/>
      <protection/>
    </xf>
    <xf numFmtId="0" fontId="0" fillId="0" borderId="10" xfId="0" applyBorder="1" applyAlignment="1" applyProtection="1">
      <alignment horizontal="left"/>
      <protection/>
    </xf>
    <xf numFmtId="0" fontId="0" fillId="0" borderId="10" xfId="0" applyBorder="1" applyAlignment="1" applyProtection="1">
      <alignment horizontal="left" vertical="center" wrapText="1"/>
      <protection/>
    </xf>
    <xf numFmtId="0" fontId="0" fillId="0" borderId="10" xfId="0" applyFont="1" applyBorder="1" applyAlignment="1" applyProtection="1">
      <alignment horizontal="left" vertical="center" wrapText="1" shrinkToFit="1"/>
      <protection/>
    </xf>
    <xf numFmtId="0" fontId="0" fillId="0" borderId="0" xfId="0" applyAlignment="1" applyProtection="1">
      <alignment wrapText="1" shrinkToFit="1"/>
      <protection/>
    </xf>
    <xf numFmtId="0" fontId="0" fillId="0" borderId="10" xfId="0" applyFont="1" applyBorder="1" applyAlignment="1" applyProtection="1">
      <alignment horizontal="left" wrapText="1"/>
      <protection/>
    </xf>
    <xf numFmtId="0" fontId="5" fillId="0" borderId="0" xfId="0" applyFont="1" applyAlignment="1" applyProtection="1">
      <alignment/>
      <protection/>
    </xf>
    <xf numFmtId="0" fontId="0" fillId="0" borderId="10" xfId="0" applyFill="1" applyBorder="1" applyAlignment="1" applyProtection="1">
      <alignment horizontal="center" vertical="center" wrapText="1"/>
      <protection/>
    </xf>
    <xf numFmtId="0" fontId="0" fillId="3" borderId="10" xfId="0" applyFont="1" applyFill="1" applyBorder="1" applyAlignment="1" applyProtection="1">
      <alignment horizontal="center" vertical="center" wrapText="1"/>
      <protection/>
    </xf>
    <xf numFmtId="0" fontId="2" fillId="0" borderId="0" xfId="0" applyFont="1" applyAlignment="1" applyProtection="1">
      <alignment/>
      <protection/>
    </xf>
    <xf numFmtId="0" fontId="2" fillId="0" borderId="10" xfId="0" applyFont="1" applyBorder="1" applyAlignment="1" applyProtection="1">
      <alignment vertical="center"/>
      <protection/>
    </xf>
    <xf numFmtId="0" fontId="0" fillId="8" borderId="0" xfId="0" applyFill="1" applyAlignment="1" applyProtection="1">
      <alignment/>
      <protection/>
    </xf>
    <xf numFmtId="0" fontId="0" fillId="8" borderId="10" xfId="0" applyFill="1" applyBorder="1" applyAlignment="1" applyProtection="1">
      <alignment horizontal="center" vertical="center" wrapText="1"/>
      <protection/>
    </xf>
    <xf numFmtId="0" fontId="0" fillId="8" borderId="10" xfId="0" applyFill="1" applyBorder="1" applyAlignment="1" applyProtection="1">
      <alignment horizontal="center"/>
      <protection/>
    </xf>
    <xf numFmtId="0" fontId="28" fillId="8" borderId="10" xfId="0" applyFont="1" applyFill="1" applyBorder="1" applyAlignment="1" applyProtection="1">
      <alignment horizontal="center"/>
      <protection/>
    </xf>
    <xf numFmtId="0" fontId="2" fillId="0" borderId="11" xfId="0" applyFont="1" applyBorder="1" applyAlignment="1" applyProtection="1">
      <alignment vertical="center" wrapText="1"/>
      <protection/>
    </xf>
    <xf numFmtId="0" fontId="0" fillId="0" borderId="11" xfId="0" applyBorder="1" applyAlignment="1" applyProtection="1">
      <alignment horizontal="left" vertical="center" wrapText="1"/>
      <protection/>
    </xf>
    <xf numFmtId="0" fontId="0" fillId="0" borderId="0" xfId="0" applyNumberFormat="1" applyAlignment="1" applyProtection="1">
      <alignment/>
      <protection/>
    </xf>
    <xf numFmtId="0" fontId="30" fillId="0" borderId="0" xfId="43" applyFont="1" applyAlignment="1">
      <alignment wrapText="1" shrinkToFit="1"/>
    </xf>
    <xf numFmtId="0" fontId="31" fillId="0" borderId="0" xfId="0" applyFont="1" applyAlignment="1" applyProtection="1">
      <alignment/>
      <protection/>
    </xf>
    <xf numFmtId="0" fontId="30" fillId="0" borderId="0" xfId="43" applyNumberFormat="1" applyFont="1" applyAlignment="1">
      <alignment wrapText="1" shrinkToFit="1"/>
    </xf>
    <xf numFmtId="0" fontId="0" fillId="23" borderId="10" xfId="0" applyNumberFormat="1" applyFill="1" applyBorder="1" applyAlignment="1" applyProtection="1">
      <alignment horizontal="center"/>
      <protection locked="0"/>
    </xf>
    <xf numFmtId="0" fontId="0" fillId="8" borderId="10" xfId="0" applyNumberFormat="1" applyFill="1" applyBorder="1" applyAlignment="1" applyProtection="1">
      <alignment horizontal="center"/>
      <protection/>
    </xf>
    <xf numFmtId="0" fontId="0" fillId="23" borderId="10" xfId="0" applyFill="1" applyBorder="1" applyAlignment="1" applyProtection="1">
      <alignment horizontal="center" wrapText="1"/>
      <protection locked="0"/>
    </xf>
    <xf numFmtId="0" fontId="0" fillId="0" borderId="0" xfId="0" applyAlignment="1" applyProtection="1">
      <alignment wrapText="1" shrinkToFit="1"/>
      <protection/>
    </xf>
    <xf numFmtId="0" fontId="0" fillId="0" borderId="11" xfId="0" applyBorder="1" applyAlignment="1" applyProtection="1">
      <alignment horizontal="left" vertical="center" wrapText="1"/>
      <protection/>
    </xf>
    <xf numFmtId="0" fontId="0" fillId="0" borderId="12" xfId="0" applyBorder="1" applyAlignment="1" applyProtection="1">
      <alignment horizontal="left" vertical="center" wrapText="1"/>
      <protection/>
    </xf>
    <xf numFmtId="0" fontId="2" fillId="0" borderId="10" xfId="0" applyFont="1" applyBorder="1" applyAlignment="1" applyProtection="1">
      <alignment vertical="center" wrapText="1"/>
      <protection/>
    </xf>
    <xf numFmtId="0" fontId="2" fillId="0" borderId="11"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12" xfId="0" applyFont="1" applyBorder="1" applyAlignment="1" applyProtection="1">
      <alignment vertical="center"/>
      <protection/>
    </xf>
    <xf numFmtId="0" fontId="0" fillId="0" borderId="12" xfId="0" applyBorder="1" applyAlignment="1">
      <alignment/>
    </xf>
    <xf numFmtId="0" fontId="2" fillId="0" borderId="11"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12" xfId="0" applyFont="1" applyBorder="1" applyAlignment="1" applyProtection="1">
      <alignment vertical="center"/>
      <protection/>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Comma" xfId="36"/>
    <cellStyle name="Comma [0]" xfId="37"/>
    <cellStyle name="Currency" xfId="38"/>
    <cellStyle name="Currency [0]" xfId="39"/>
    <cellStyle name="Followed Hyperlink" xfId="40"/>
    <cellStyle name="Forklarende tekst" xfId="41"/>
    <cellStyle name="God" xfId="42"/>
    <cellStyle name="Hyperlink" xfId="43"/>
    <cellStyle name="Input" xfId="44"/>
    <cellStyle name="Kontroller celle" xfId="45"/>
    <cellStyle name="Markeringsfarve1" xfId="46"/>
    <cellStyle name="Markeringsfarve2" xfId="47"/>
    <cellStyle name="Markeringsfarve3" xfId="48"/>
    <cellStyle name="Markeringsfarve4" xfId="49"/>
    <cellStyle name="Markeringsfarve5" xfId="50"/>
    <cellStyle name="Markeringsfarve6" xfId="51"/>
    <cellStyle name="Neutral" xfId="52"/>
    <cellStyle name="Output" xfId="53"/>
    <cellStyle name="Overskrift 1" xfId="54"/>
    <cellStyle name="Overskrift 2" xfId="55"/>
    <cellStyle name="Overskrift 3" xfId="56"/>
    <cellStyle name="Overskrift 4" xfId="57"/>
    <cellStyle name="Percent" xfId="58"/>
    <cellStyle name="Sammenkædet celle" xfId="59"/>
    <cellStyle name="Titel" xfId="60"/>
    <cellStyle name="Total" xfId="61"/>
    <cellStyle name="Ugyldig" xfId="62"/>
  </cellStyles>
  <dxfs count="6">
    <dxf/>
    <dxf>
      <fill>
        <patternFill>
          <bgColor indexed="10"/>
        </patternFill>
      </fill>
    </dxf>
    <dxf>
      <fill>
        <patternFill>
          <bgColor indexed="11"/>
        </patternFill>
      </fill>
    </dxf>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ddo.hoekstra@jrc.ec.europa.eu" TargetMode="External" /><Relationship Id="rId2" Type="http://schemas.openxmlformats.org/officeDocument/2006/relationships/hyperlink" Target="http://ihcp.jrc.ec.europa.eu/our_labs/eurl_food_c_m/publications/publications#technical-guidelines%20"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28"/>
  <sheetViews>
    <sheetView tabSelected="1" zoomScale="75" zoomScaleNormal="75" zoomScalePageLayoutView="0" workbookViewId="0" topLeftCell="A1">
      <selection activeCell="A1" sqref="A1"/>
    </sheetView>
  </sheetViews>
  <sheetFormatPr defaultColWidth="9.140625" defaultRowHeight="15"/>
  <cols>
    <col min="1" max="1" width="170.28125" style="5" customWidth="1"/>
    <col min="2" max="16384" width="9.140625" style="4" customWidth="1"/>
  </cols>
  <sheetData>
    <row r="1" ht="15.75">
      <c r="A1" s="44" t="s">
        <v>55</v>
      </c>
    </row>
    <row r="3" ht="15.75">
      <c r="A3" s="39">
        <v>40919</v>
      </c>
    </row>
    <row r="4" ht="15.75">
      <c r="A4" s="40" t="s">
        <v>50</v>
      </c>
    </row>
    <row r="5" ht="15.75">
      <c r="A5" s="40"/>
    </row>
    <row r="6" ht="15.75">
      <c r="A6" s="5" t="s">
        <v>54</v>
      </c>
    </row>
    <row r="7" s="3" customFormat="1" ht="75">
      <c r="A7" s="41" t="s">
        <v>123</v>
      </c>
    </row>
    <row r="8" ht="90.75">
      <c r="A8" s="45" t="s">
        <v>124</v>
      </c>
    </row>
    <row r="9" ht="30.75">
      <c r="A9" s="45" t="s">
        <v>134</v>
      </c>
    </row>
    <row r="10" ht="15.75">
      <c r="A10" s="68" t="s">
        <v>135</v>
      </c>
    </row>
    <row r="11" ht="15.75">
      <c r="A11" s="45"/>
    </row>
    <row r="12" s="46" customFormat="1" ht="15">
      <c r="A12" s="45"/>
    </row>
    <row r="13" ht="15.75">
      <c r="A13" s="5" t="s">
        <v>7</v>
      </c>
    </row>
    <row r="14" ht="15.75">
      <c r="A14" s="6" t="s">
        <v>126</v>
      </c>
    </row>
    <row r="15" ht="15.75">
      <c r="A15" s="6" t="s">
        <v>127</v>
      </c>
    </row>
    <row r="16" ht="15.75">
      <c r="A16" s="6" t="s">
        <v>125</v>
      </c>
    </row>
    <row r="17" ht="15.75">
      <c r="A17" s="37" t="s">
        <v>10</v>
      </c>
    </row>
    <row r="18" ht="15.75">
      <c r="A18" s="37" t="s">
        <v>11</v>
      </c>
    </row>
    <row r="19" ht="15.75">
      <c r="A19" s="37" t="s">
        <v>128</v>
      </c>
    </row>
    <row r="20" ht="30.75">
      <c r="A20" s="6" t="s">
        <v>130</v>
      </c>
    </row>
    <row r="21" ht="15.75">
      <c r="A21" s="6" t="s">
        <v>129</v>
      </c>
    </row>
    <row r="22" ht="15.75">
      <c r="A22" s="37" t="s">
        <v>51</v>
      </c>
    </row>
    <row r="23" ht="15.75">
      <c r="A23" s="43" t="s">
        <v>52</v>
      </c>
    </row>
    <row r="24" ht="15.75">
      <c r="A24" s="43" t="s">
        <v>53</v>
      </c>
    </row>
    <row r="25" ht="15.75">
      <c r="A25" s="6"/>
    </row>
    <row r="26" ht="15.75">
      <c r="A26" s="5" t="s">
        <v>136</v>
      </c>
    </row>
    <row r="27" ht="15.75">
      <c r="A27" s="66" t="s">
        <v>133</v>
      </c>
    </row>
    <row r="28" ht="15.75">
      <c r="A28" s="6"/>
    </row>
  </sheetData>
  <sheetProtection password="D98D" sheet="1"/>
  <hyperlinks>
    <hyperlink ref="A27" r:id="rId1" display="eddo.hoekstra@jrc.ec.europa.eu"/>
    <hyperlink ref="A10" r:id="rId2" display="http://ihcp.jrc.ec.europa.eu/our_labs/eurl_food_c_m/publications/publications#technical-guidelines "/>
  </hyperlinks>
  <printOptions/>
  <pageMargins left="0.75" right="0.75" top="1" bottom="1" header="0.5" footer="0.5"/>
  <pageSetup fitToHeight="2" fitToWidth="1" horizontalDpi="600" verticalDpi="600" orientation="portrait" paperSize="9" scale="50" r:id="rId3"/>
</worksheet>
</file>

<file path=xl/worksheets/sheet2.xml><?xml version="1.0" encoding="utf-8"?>
<worksheet xmlns="http://schemas.openxmlformats.org/spreadsheetml/2006/main" xmlns:r="http://schemas.openxmlformats.org/officeDocument/2006/relationships">
  <sheetPr>
    <pageSetUpPr fitToPage="1"/>
  </sheetPr>
  <dimension ref="A1:K78"/>
  <sheetViews>
    <sheetView zoomScale="80" zoomScaleNormal="80" workbookViewId="0" topLeftCell="A1">
      <selection activeCell="A3" sqref="A3"/>
    </sheetView>
  </sheetViews>
  <sheetFormatPr defaultColWidth="9.140625" defaultRowHeight="15"/>
  <cols>
    <col min="1" max="1" width="27.28125" style="2" customWidth="1"/>
    <col min="2" max="2" width="39.140625" style="2" customWidth="1"/>
    <col min="3" max="3" width="14.7109375" style="2" customWidth="1"/>
    <col min="4" max="4" width="79.57421875" style="2" customWidth="1"/>
    <col min="5" max="5" width="18.421875" style="2" hidden="1" customWidth="1"/>
    <col min="6" max="6" width="21.421875" style="2" customWidth="1"/>
    <col min="7" max="7" width="18.57421875" style="2" customWidth="1"/>
    <col min="8" max="8" width="18.8515625" style="2" customWidth="1"/>
    <col min="9" max="16384" width="9.140625" style="2" customWidth="1"/>
  </cols>
  <sheetData>
    <row r="1" spans="1:3" ht="15.75">
      <c r="A1" s="67" t="s">
        <v>66</v>
      </c>
      <c r="B1" s="7"/>
      <c r="C1" s="7"/>
    </row>
    <row r="3" s="4" customFormat="1" ht="15.75">
      <c r="A3" s="39">
        <v>40919</v>
      </c>
    </row>
    <row r="4" s="4" customFormat="1" ht="15.75">
      <c r="A4" s="40" t="s">
        <v>50</v>
      </c>
    </row>
    <row r="6" spans="1:4" ht="15">
      <c r="A6" s="2" t="s">
        <v>17</v>
      </c>
      <c r="C6" s="24"/>
      <c r="D6" s="25" t="s">
        <v>30</v>
      </c>
    </row>
    <row r="7" spans="3:7" ht="15">
      <c r="C7" s="26"/>
      <c r="D7" s="25" t="s">
        <v>28</v>
      </c>
      <c r="F7" s="8"/>
      <c r="G7" s="25"/>
    </row>
    <row r="8" spans="3:7" ht="15">
      <c r="C8" s="27"/>
      <c r="D8" s="25" t="s">
        <v>29</v>
      </c>
      <c r="F8" s="8"/>
      <c r="G8" s="25"/>
    </row>
    <row r="9" spans="3:7" ht="15">
      <c r="C9" s="8"/>
      <c r="D9" s="25"/>
      <c r="F9" s="8"/>
      <c r="G9" s="25"/>
    </row>
    <row r="10" spans="3:7" ht="15">
      <c r="C10" s="8"/>
      <c r="D10" s="25"/>
      <c r="F10" s="8"/>
      <c r="G10" s="25"/>
    </row>
    <row r="11" spans="1:7" ht="15">
      <c r="A11" s="2" t="s">
        <v>56</v>
      </c>
      <c r="B11" s="2" t="s">
        <v>57</v>
      </c>
      <c r="C11" s="8" t="s">
        <v>58</v>
      </c>
      <c r="D11" s="25"/>
      <c r="F11" s="8"/>
      <c r="G11" s="25"/>
    </row>
    <row r="12" spans="1:11" ht="30" customHeight="1">
      <c r="A12" s="1"/>
      <c r="C12" s="72" t="s">
        <v>59</v>
      </c>
      <c r="D12" s="72"/>
      <c r="I12" s="8"/>
      <c r="J12" s="8"/>
      <c r="K12" s="8"/>
    </row>
    <row r="13" spans="1:11" ht="15" customHeight="1">
      <c r="A13" s="1"/>
      <c r="C13" s="52"/>
      <c r="D13" s="52"/>
      <c r="I13" s="8"/>
      <c r="J13" s="8"/>
      <c r="K13" s="8"/>
    </row>
    <row r="14" spans="1:11" ht="15">
      <c r="A14" s="57" t="s">
        <v>68</v>
      </c>
      <c r="D14" s="54" t="s">
        <v>64</v>
      </c>
      <c r="I14" s="8"/>
      <c r="J14" s="8"/>
      <c r="K14" s="8"/>
    </row>
    <row r="15" spans="1:4" ht="15">
      <c r="A15" s="76" t="s">
        <v>69</v>
      </c>
      <c r="B15" s="49" t="s">
        <v>18</v>
      </c>
      <c r="C15" s="18"/>
      <c r="D15" s="22"/>
    </row>
    <row r="16" spans="1:7" ht="15">
      <c r="A16" s="77"/>
      <c r="B16" s="49" t="s">
        <v>2</v>
      </c>
      <c r="C16" s="69"/>
      <c r="D16" s="53" t="s">
        <v>102</v>
      </c>
      <c r="F16" s="9"/>
      <c r="G16" s="9"/>
    </row>
    <row r="17" spans="1:7" ht="30" customHeight="1">
      <c r="A17" s="78"/>
      <c r="B17" s="49" t="s">
        <v>101</v>
      </c>
      <c r="C17" s="71" t="s">
        <v>9</v>
      </c>
      <c r="D17" s="53"/>
      <c r="F17" s="9"/>
      <c r="G17" s="9"/>
    </row>
    <row r="18" spans="1:8" ht="59.25" customHeight="1">
      <c r="A18" s="79"/>
      <c r="B18" s="50" t="s">
        <v>12</v>
      </c>
      <c r="C18" s="47" t="s">
        <v>9</v>
      </c>
      <c r="D18" s="42" t="s">
        <v>132</v>
      </c>
      <c r="E18" s="28"/>
      <c r="F18" s="28"/>
      <c r="G18" s="28"/>
      <c r="H18" s="13"/>
    </row>
    <row r="19" spans="1:8" ht="15">
      <c r="A19" s="76" t="s">
        <v>19</v>
      </c>
      <c r="B19" s="50" t="s">
        <v>20</v>
      </c>
      <c r="C19" s="20"/>
      <c r="D19" s="21"/>
      <c r="F19" s="13"/>
      <c r="G19" s="13"/>
      <c r="H19" s="13"/>
    </row>
    <row r="20" spans="1:8" ht="15">
      <c r="A20" s="77"/>
      <c r="B20" s="50" t="s">
        <v>21</v>
      </c>
      <c r="C20" s="20"/>
      <c r="D20" s="21"/>
      <c r="F20" s="13"/>
      <c r="G20" s="13"/>
      <c r="H20" s="13"/>
    </row>
    <row r="21" spans="1:7" ht="30" customHeight="1">
      <c r="A21" s="77"/>
      <c r="B21" s="50" t="s">
        <v>16</v>
      </c>
      <c r="C21" s="19"/>
      <c r="D21" s="22" t="s">
        <v>99</v>
      </c>
      <c r="F21" s="9"/>
      <c r="G21" s="9"/>
    </row>
    <row r="22" spans="1:7" ht="32.25">
      <c r="A22" s="79"/>
      <c r="B22" s="22" t="s">
        <v>38</v>
      </c>
      <c r="C22" s="19"/>
      <c r="D22" s="22" t="s">
        <v>63</v>
      </c>
      <c r="F22" s="9"/>
      <c r="G22" s="9"/>
    </row>
    <row r="23" spans="1:7" ht="15">
      <c r="A23" s="76" t="s">
        <v>70</v>
      </c>
      <c r="B23" s="22" t="s">
        <v>22</v>
      </c>
      <c r="C23" s="18"/>
      <c r="D23" s="22"/>
      <c r="F23" s="9"/>
      <c r="G23" s="9"/>
    </row>
    <row r="24" spans="1:7" ht="15">
      <c r="A24" s="77"/>
      <c r="B24" s="22" t="s">
        <v>23</v>
      </c>
      <c r="C24" s="18"/>
      <c r="D24" s="22"/>
      <c r="E24" s="29"/>
      <c r="F24" s="9"/>
      <c r="G24" s="9"/>
    </row>
    <row r="25" spans="1:7" ht="30">
      <c r="A25" s="77"/>
      <c r="B25" s="22" t="s">
        <v>61</v>
      </c>
      <c r="C25" s="47" t="s">
        <v>9</v>
      </c>
      <c r="D25" s="22"/>
      <c r="E25" s="29"/>
      <c r="F25" s="9"/>
      <c r="G25" s="9"/>
    </row>
    <row r="26" spans="1:7" ht="45" customHeight="1">
      <c r="A26" s="77"/>
      <c r="B26" s="51" t="s">
        <v>8</v>
      </c>
      <c r="C26" s="47" t="s">
        <v>9</v>
      </c>
      <c r="D26" s="38" t="s">
        <v>138</v>
      </c>
      <c r="E26" s="29"/>
      <c r="F26" s="9"/>
      <c r="G26" s="9"/>
    </row>
    <row r="27" spans="1:7" ht="15">
      <c r="A27" s="77"/>
      <c r="B27" s="15" t="s">
        <v>3</v>
      </c>
      <c r="C27" s="11"/>
      <c r="D27" s="22" t="s">
        <v>76</v>
      </c>
      <c r="E27" s="29"/>
      <c r="F27" s="9"/>
      <c r="G27" s="9"/>
    </row>
    <row r="28" spans="1:7" ht="15">
      <c r="A28" s="77"/>
      <c r="B28" s="16" t="s">
        <v>25</v>
      </c>
      <c r="C28" s="12">
        <f>IF(C18="yes",(IF(C27*5/100&lt;=1,1,C27*5/100)),1)</f>
        <v>1</v>
      </c>
      <c r="D28" s="23" t="s">
        <v>26</v>
      </c>
      <c r="E28" s="17"/>
      <c r="F28" s="9"/>
      <c r="G28" s="9"/>
    </row>
    <row r="29" spans="1:7" ht="30">
      <c r="A29" s="79"/>
      <c r="B29" s="15" t="s">
        <v>24</v>
      </c>
      <c r="C29" s="12" t="e">
        <f>IF(C26*C28&gt;=5,5,C26*C28)</f>
        <v>#VALUE!</v>
      </c>
      <c r="D29" s="22" t="s">
        <v>5</v>
      </c>
      <c r="E29" s="10"/>
      <c r="F29" s="10"/>
      <c r="G29" s="9"/>
    </row>
    <row r="30" spans="1:7" ht="17.25">
      <c r="A30" s="81" t="s">
        <v>71</v>
      </c>
      <c r="B30" s="22" t="s">
        <v>27</v>
      </c>
      <c r="C30" s="11"/>
      <c r="D30" s="38" t="s">
        <v>44</v>
      </c>
      <c r="F30" s="9"/>
      <c r="G30" s="9"/>
    </row>
    <row r="31" spans="1:7" ht="45" customHeight="1">
      <c r="A31" s="82"/>
      <c r="B31" s="50" t="s">
        <v>31</v>
      </c>
      <c r="C31" s="47" t="s">
        <v>9</v>
      </c>
      <c r="D31" s="22" t="s">
        <v>137</v>
      </c>
      <c r="F31" s="9"/>
      <c r="G31" s="9"/>
    </row>
    <row r="32" spans="1:7" ht="15">
      <c r="A32" s="82"/>
      <c r="B32" s="22" t="s">
        <v>32</v>
      </c>
      <c r="C32" s="18"/>
      <c r="D32" s="22"/>
      <c r="F32" s="9"/>
      <c r="G32" s="9"/>
    </row>
    <row r="33" spans="1:7" ht="15">
      <c r="A33" s="83"/>
      <c r="B33" s="22" t="s">
        <v>33</v>
      </c>
      <c r="C33" s="18"/>
      <c r="D33" s="22"/>
      <c r="F33" s="9"/>
      <c r="G33" s="9"/>
    </row>
    <row r="34" spans="1:7" ht="15" customHeight="1">
      <c r="A34" s="81" t="s">
        <v>72</v>
      </c>
      <c r="B34" s="22" t="s">
        <v>34</v>
      </c>
      <c r="C34" s="11"/>
      <c r="D34" s="73" t="s">
        <v>78</v>
      </c>
      <c r="F34" s="9"/>
      <c r="G34" s="9"/>
    </row>
    <row r="35" spans="1:7" ht="15" customHeight="1">
      <c r="A35" s="83"/>
      <c r="B35" s="22" t="s">
        <v>35</v>
      </c>
      <c r="C35" s="11"/>
      <c r="D35" s="80"/>
      <c r="E35" s="10"/>
      <c r="F35" s="9"/>
      <c r="G35" s="9"/>
    </row>
    <row r="36" spans="1:7" ht="30" customHeight="1">
      <c r="A36" s="75" t="s">
        <v>37</v>
      </c>
      <c r="B36" s="14" t="s">
        <v>4</v>
      </c>
      <c r="C36" s="48">
        <f>IF(AND(C18="yes",C25="yes"),D45,IF(OR(C31="A",C31="B",C31="C",C31="D1",C31="E"),IF(B64="yes",IF(C25="yes",B66,B70),B66),IF(C18="no",IF(C31="D2",IF(B64="yes",IF(C25="yes",B74,B75),B74),IF(B64="yes",IF(C25="yes",B77,B78),B77)),IF(C31="D2",IF(B64="yes",B73,B69),IF(B64="yes",B78,IF(B66&lt;=60,B68,60))))))</f>
        <v>0</v>
      </c>
      <c r="D36" s="73" t="s">
        <v>109</v>
      </c>
      <c r="E36" s="10"/>
      <c r="F36" s="9"/>
      <c r="G36" s="9"/>
    </row>
    <row r="37" spans="1:7" ht="30" customHeight="1">
      <c r="A37" s="75"/>
      <c r="B37" s="14" t="s">
        <v>36</v>
      </c>
      <c r="C37" s="48" t="e">
        <f>IF(AND(C18="yes",C25="yes"),D45,IF(OR(C31="A",C31="B",C31="C",C31="D1",C31="E"),IF(B64="yes",IF(C25="yes",D66,D70),D66),IF(C18="no",IF(C31="D2",IF(B64="yes",IF(C25="yes",D74,D75),D74),IF(B64="yes",IF(C25="yes",D77,D78),D77)),IF(C31="D2",IF(B64="yes",D73,D69),IF(B64="yes",D78,IF(B66&lt;=60,D68,60/C30))))))</f>
        <v>#DIV/0!</v>
      </c>
      <c r="D37" s="74"/>
      <c r="E37" s="10"/>
      <c r="F37" s="9"/>
      <c r="G37" s="9"/>
    </row>
    <row r="38" spans="1:7" ht="45">
      <c r="A38" s="63" t="s">
        <v>73</v>
      </c>
      <c r="B38" s="50" t="s">
        <v>34</v>
      </c>
      <c r="C38" s="56">
        <f>IF(AND(C34&gt;0,C35&gt;0),D44,IF(C34&gt;0,IF(AND(C18="yes",C25="yes"),D45,IF(OR(C31="A",C31="B",C31="C",C31="D1",C31="E"),IF(B64="yes",IF(C25="yes",B53,B57),B53),IF(C18="no",IF(C31="D2",IF(B64="yes",IF(C25="yes",B61,B62),B61),IF(B64="yes",IF(C25="yes",B53,B57),B53)),IF(C31="D2",IF(B64="yes",B60,B56),IF(B64="yes",B57,IF(B53&lt;=60,B55,D46)))))),D64))</f>
        <v>0</v>
      </c>
      <c r="D38" s="64" t="s">
        <v>67</v>
      </c>
      <c r="E38" s="10" t="e">
        <f>IF(AND(C18="yes",C25="yes"),"FRF not for child food",IF(OR(C31="A",C31="B",C31="C",C31="50% ethanol"),IF(OR(C21&lt;500,C21&gt;10000),IF(C25="yes",C34*C22/C30,"not applicable"),C34*C22/C30),IF(C18="no",IF(C31="D",IF(OR(C21&lt;500,C21&gt;10000),IF(C25="yes",C34*C22/C30/C26,"not applicable"),C34*C22/C30/C26),IF(OR(C21&lt;500,C21&gt;10000),IF(C25="yes",IF(C16*C30/C22&lt;=60,C34*C22/C30,60),"not applicable"),IF(C16*C30/C22&lt;=60,C34*C22/C30,60))),IF(C31="D",C34*C22/C30/C29,IF(C16*C30/C22*C28&lt;=60,C34*C22/C30/C28,60)))))</f>
        <v>#DIV/0!</v>
      </c>
      <c r="F38" s="9"/>
      <c r="G38" s="9"/>
    </row>
    <row r="39" spans="1:7" ht="30">
      <c r="A39" s="58" t="s">
        <v>42</v>
      </c>
      <c r="B39" s="14" t="s">
        <v>43</v>
      </c>
      <c r="C39" s="55" t="str">
        <f>IF(OR(C16=0,C38=0),"no",IF(C38&gt;C16,"no","yes"))</f>
        <v>no</v>
      </c>
      <c r="D39" s="38" t="s">
        <v>65</v>
      </c>
      <c r="E39" s="10"/>
      <c r="F39" s="9"/>
      <c r="G39" s="9"/>
    </row>
    <row r="40" spans="1:7" ht="15">
      <c r="A40" s="1"/>
      <c r="D40" s="10"/>
      <c r="E40" s="10"/>
      <c r="F40" s="9"/>
      <c r="G40" s="9"/>
    </row>
    <row r="41" spans="1:7" ht="15" hidden="1">
      <c r="A41" s="1"/>
      <c r="D41" s="10"/>
      <c r="E41" s="10"/>
      <c r="F41" s="9"/>
      <c r="G41" s="9"/>
    </row>
    <row r="42" ht="15" hidden="1">
      <c r="A42" s="2" t="s">
        <v>61</v>
      </c>
    </row>
    <row r="43" spans="1:3" ht="15" hidden="1">
      <c r="A43" s="2" t="s">
        <v>6</v>
      </c>
      <c r="B43" s="2" t="s">
        <v>0</v>
      </c>
      <c r="C43" s="2" t="s">
        <v>14</v>
      </c>
    </row>
    <row r="44" spans="1:4" ht="15" hidden="1">
      <c r="A44" s="2" t="s">
        <v>9</v>
      </c>
      <c r="B44" s="2" t="s">
        <v>9</v>
      </c>
      <c r="C44" s="2" t="s">
        <v>9</v>
      </c>
      <c r="D44" s="2" t="s">
        <v>104</v>
      </c>
    </row>
    <row r="45" spans="1:4" ht="15" hidden="1">
      <c r="A45" s="2" t="s">
        <v>13</v>
      </c>
      <c r="B45" s="2">
        <v>1</v>
      </c>
      <c r="C45" s="2" t="s">
        <v>15</v>
      </c>
      <c r="D45" s="2" t="s">
        <v>105</v>
      </c>
    </row>
    <row r="46" spans="1:4" ht="15" hidden="1">
      <c r="A46" s="2" t="s">
        <v>1</v>
      </c>
      <c r="B46" s="2">
        <v>2</v>
      </c>
      <c r="C46" s="2" t="s">
        <v>39</v>
      </c>
      <c r="D46" s="2" t="s">
        <v>122</v>
      </c>
    </row>
    <row r="47" spans="2:3" ht="15" hidden="1">
      <c r="B47" s="2">
        <v>3</v>
      </c>
      <c r="C47" s="2" t="s">
        <v>40</v>
      </c>
    </row>
    <row r="48" spans="2:3" ht="15" hidden="1">
      <c r="B48" s="2">
        <v>4</v>
      </c>
      <c r="C48" s="2" t="s">
        <v>41</v>
      </c>
    </row>
    <row r="49" spans="2:3" ht="15" hidden="1">
      <c r="B49" s="2">
        <v>5</v>
      </c>
      <c r="C49" s="2" t="s">
        <v>79</v>
      </c>
    </row>
    <row r="50" ht="15" hidden="1">
      <c r="C50" s="2" t="s">
        <v>80</v>
      </c>
    </row>
    <row r="51" ht="15" hidden="1">
      <c r="C51" s="2" t="s">
        <v>81</v>
      </c>
    </row>
    <row r="52" spans="2:4" ht="15" hidden="1">
      <c r="B52" s="2" t="s">
        <v>4</v>
      </c>
      <c r="D52" s="2" t="s">
        <v>82</v>
      </c>
    </row>
    <row r="53" spans="1:4" ht="15" hidden="1">
      <c r="A53" s="2" t="s">
        <v>83</v>
      </c>
      <c r="B53" s="2" t="e">
        <f>C34*C22/C30</f>
        <v>#DIV/0!</v>
      </c>
      <c r="C53" s="2" t="s">
        <v>91</v>
      </c>
      <c r="D53" s="2">
        <f>C35*C22</f>
        <v>0</v>
      </c>
    </row>
    <row r="54" spans="1:4" ht="15" hidden="1">
      <c r="A54" s="2" t="s">
        <v>84</v>
      </c>
      <c r="B54" s="2" t="e">
        <f>C34*C22/C30/C26</f>
        <v>#DIV/0!</v>
      </c>
      <c r="C54" s="2" t="s">
        <v>93</v>
      </c>
      <c r="D54" s="2" t="e">
        <f>C35*C22/C26</f>
        <v>#VALUE!</v>
      </c>
    </row>
    <row r="55" spans="1:4" ht="15" hidden="1">
      <c r="A55" s="2" t="s">
        <v>85</v>
      </c>
      <c r="B55" s="2" t="e">
        <f>C34*C22/C30/C28</f>
        <v>#DIV/0!</v>
      </c>
      <c r="C55" s="2" t="s">
        <v>94</v>
      </c>
      <c r="D55" s="2">
        <f>C35*C22/C28</f>
        <v>0</v>
      </c>
    </row>
    <row r="56" spans="1:4" ht="15" hidden="1">
      <c r="A56" s="2" t="s">
        <v>86</v>
      </c>
      <c r="B56" s="2" t="e">
        <f>C34*C22/C30/C29</f>
        <v>#DIV/0!</v>
      </c>
      <c r="C56" s="2" t="s">
        <v>95</v>
      </c>
      <c r="D56" s="2" t="e">
        <f>C35*C22/C29</f>
        <v>#VALUE!</v>
      </c>
    </row>
    <row r="57" spans="1:4" ht="15" hidden="1">
      <c r="A57" s="2" t="s">
        <v>87</v>
      </c>
      <c r="B57" s="2" t="e">
        <f>C34*6/C30</f>
        <v>#DIV/0!</v>
      </c>
      <c r="C57" s="2" t="s">
        <v>92</v>
      </c>
      <c r="D57" s="2">
        <f>C35*6</f>
        <v>0</v>
      </c>
    </row>
    <row r="58" spans="1:4" ht="15" hidden="1">
      <c r="A58" s="2" t="s">
        <v>88</v>
      </c>
      <c r="B58" s="2" t="e">
        <f>C34*6/C30/C26</f>
        <v>#DIV/0!</v>
      </c>
      <c r="C58" s="2" t="s">
        <v>96</v>
      </c>
      <c r="D58" s="2" t="e">
        <f>C35*6/C26</f>
        <v>#VALUE!</v>
      </c>
    </row>
    <row r="59" spans="1:4" ht="15" hidden="1">
      <c r="A59" s="2" t="s">
        <v>89</v>
      </c>
      <c r="B59" s="2" t="e">
        <f>C34*61/C30/C28</f>
        <v>#DIV/0!</v>
      </c>
      <c r="C59" s="2" t="s">
        <v>97</v>
      </c>
      <c r="D59" s="2">
        <f>C35*6/C28</f>
        <v>0</v>
      </c>
    </row>
    <row r="60" spans="1:4" ht="15" hidden="1">
      <c r="A60" s="2" t="s">
        <v>90</v>
      </c>
      <c r="B60" s="2" t="e">
        <f>C34*6/C30/C29</f>
        <v>#DIV/0!</v>
      </c>
      <c r="C60" s="2" t="s">
        <v>98</v>
      </c>
      <c r="D60" s="2" t="e">
        <f>C35*6/C29</f>
        <v>#VALUE!</v>
      </c>
    </row>
    <row r="61" spans="1:2" ht="15" hidden="1">
      <c r="A61" s="2" t="s">
        <v>116</v>
      </c>
      <c r="B61" s="2" t="e">
        <f>IF(C17="yes",B53,B54)</f>
        <v>#DIV/0!</v>
      </c>
    </row>
    <row r="62" spans="1:2" ht="15" hidden="1">
      <c r="A62" s="2" t="s">
        <v>117</v>
      </c>
      <c r="B62" s="2" t="e">
        <f>IF(C17="yes",B57,B58)</f>
        <v>#DIV/0!</v>
      </c>
    </row>
    <row r="63" ht="15" hidden="1"/>
    <row r="64" spans="1:4" ht="15" hidden="1">
      <c r="A64" s="2" t="s">
        <v>103</v>
      </c>
      <c r="B64" s="2" t="str">
        <f>IF(OR(C21&lt;500,C21&gt;10000),"yes","no")</f>
        <v>yes</v>
      </c>
      <c r="C64" s="2" t="s">
        <v>106</v>
      </c>
      <c r="D64" s="65">
        <f>IF(AND(C18="yes",C25="yes"),D45,IF(OR(C31="A",C31="B",C31="C",C31="D1",C31="E"),IF(B64="yes",IF(C25="yes",D53,D57),D53),IF(C18="no",IF(C31="D2",IF(B64="yes",IF(C25="yes",IF(C17="yes",D53,D54),IF(C17="yes",D57,D58)),IF(C17="yes",D53,D54)),IF(B64="yes",IF(C25="yes",D53,D57),D53)),IF(C25="D2",IF(B64="yes",D60,D56),IF(B64="yes",D57,IF(D53&lt;=60,D55,D46))))))</f>
        <v>0</v>
      </c>
    </row>
    <row r="65" ht="15" hidden="1"/>
    <row r="66" spans="1:4" ht="15" hidden="1">
      <c r="A66" s="2" t="s">
        <v>107</v>
      </c>
      <c r="B66" s="2" t="e">
        <f>C16*C30/C22</f>
        <v>#DIV/0!</v>
      </c>
      <c r="D66" s="2" t="e">
        <f>B66/$C$30</f>
        <v>#DIV/0!</v>
      </c>
    </row>
    <row r="67" spans="1:4" ht="15" hidden="1">
      <c r="A67" s="2" t="s">
        <v>110</v>
      </c>
      <c r="B67" s="2" t="e">
        <f>C16*C30/C22*C26</f>
        <v>#DIV/0!</v>
      </c>
      <c r="D67" s="2" t="e">
        <f aca="true" t="shared" si="0" ref="D67:D78">B67/$C$30</f>
        <v>#DIV/0!</v>
      </c>
    </row>
    <row r="68" spans="1:4" ht="15" hidden="1">
      <c r="A68" s="2" t="s">
        <v>111</v>
      </c>
      <c r="B68" s="2" t="e">
        <f>C16*C30/C22*C28</f>
        <v>#DIV/0!</v>
      </c>
      <c r="D68" s="2" t="e">
        <f t="shared" si="0"/>
        <v>#DIV/0!</v>
      </c>
    </row>
    <row r="69" spans="1:4" ht="15" hidden="1">
      <c r="A69" s="2" t="s">
        <v>112</v>
      </c>
      <c r="B69" s="2" t="e">
        <f>C16*C30/C22*C29</f>
        <v>#DIV/0!</v>
      </c>
      <c r="D69" s="2" t="e">
        <f t="shared" si="0"/>
        <v>#DIV/0!</v>
      </c>
    </row>
    <row r="70" spans="1:4" ht="15" hidden="1">
      <c r="A70" s="2" t="s">
        <v>108</v>
      </c>
      <c r="B70" s="2">
        <f>C16*C30/6</f>
        <v>0</v>
      </c>
      <c r="D70" s="2" t="e">
        <f t="shared" si="0"/>
        <v>#DIV/0!</v>
      </c>
    </row>
    <row r="71" spans="1:4" ht="15" hidden="1">
      <c r="A71" s="2" t="s">
        <v>113</v>
      </c>
      <c r="B71" s="2" t="e">
        <f>C16*C30/6*C26</f>
        <v>#VALUE!</v>
      </c>
      <c r="D71" s="2" t="e">
        <f t="shared" si="0"/>
        <v>#VALUE!</v>
      </c>
    </row>
    <row r="72" spans="1:4" ht="15" hidden="1">
      <c r="A72" s="2" t="s">
        <v>114</v>
      </c>
      <c r="B72" s="2">
        <f>C16*C30/6*C28</f>
        <v>0</v>
      </c>
      <c r="D72" s="2" t="e">
        <f t="shared" si="0"/>
        <v>#DIV/0!</v>
      </c>
    </row>
    <row r="73" spans="1:4" ht="15" hidden="1">
      <c r="A73" s="2" t="s">
        <v>115</v>
      </c>
      <c r="B73" s="2" t="e">
        <f>C16*C30/6*C29</f>
        <v>#VALUE!</v>
      </c>
      <c r="D73" s="2" t="e">
        <f t="shared" si="0"/>
        <v>#VALUE!</v>
      </c>
    </row>
    <row r="74" spans="1:4" ht="15" hidden="1">
      <c r="A74" s="2" t="s">
        <v>119</v>
      </c>
      <c r="B74" s="2" t="e">
        <f>IF(C17="yes",B66,B67)</f>
        <v>#DIV/0!</v>
      </c>
      <c r="D74" s="2" t="e">
        <f t="shared" si="0"/>
        <v>#DIV/0!</v>
      </c>
    </row>
    <row r="75" spans="1:4" ht="15" hidden="1">
      <c r="A75" s="2" t="s">
        <v>118</v>
      </c>
      <c r="B75" s="2" t="e">
        <f>IF(C17="yes",B70,B71)</f>
        <v>#VALUE!</v>
      </c>
      <c r="D75" s="2" t="e">
        <f t="shared" si="0"/>
        <v>#VALUE!</v>
      </c>
    </row>
    <row r="76" ht="15" hidden="1"/>
    <row r="77" spans="1:4" ht="15" hidden="1">
      <c r="A77" s="2" t="s">
        <v>120</v>
      </c>
      <c r="B77" s="2" t="e">
        <f>IF(B66&gt;60,60,B66)</f>
        <v>#DIV/0!</v>
      </c>
      <c r="D77" s="2" t="e">
        <f t="shared" si="0"/>
        <v>#DIV/0!</v>
      </c>
    </row>
    <row r="78" spans="1:4" ht="15" hidden="1">
      <c r="A78" s="2" t="s">
        <v>121</v>
      </c>
      <c r="B78" s="2">
        <f>IF(B70&gt;60,60,B70)</f>
        <v>0</v>
      </c>
      <c r="D78" s="2" t="e">
        <f t="shared" si="0"/>
        <v>#DIV/0!</v>
      </c>
    </row>
    <row r="79" ht="15" hidden="1"/>
  </sheetData>
  <sheetProtection password="D98D" sheet="1"/>
  <mergeCells count="9">
    <mergeCell ref="C12:D12"/>
    <mergeCell ref="D36:D37"/>
    <mergeCell ref="A36:A37"/>
    <mergeCell ref="A15:A18"/>
    <mergeCell ref="A19:A22"/>
    <mergeCell ref="A23:A29"/>
    <mergeCell ref="D34:D35"/>
    <mergeCell ref="A30:A33"/>
    <mergeCell ref="A34:A35"/>
  </mergeCells>
  <conditionalFormatting sqref="C39">
    <cfRule type="cellIs" priority="1" dxfId="2" operator="equal" stopIfTrue="1">
      <formula>"yes"</formula>
    </cfRule>
    <cfRule type="cellIs" priority="2" dxfId="1" operator="equal" stopIfTrue="1">
      <formula>"no"</formula>
    </cfRule>
    <cfRule type="cellIs" priority="3" dxfId="0" operator="lessThan" stopIfTrue="1">
      <formula>0</formula>
    </cfRule>
  </conditionalFormatting>
  <dataValidations count="10">
    <dataValidation type="list" allowBlank="1" showInputMessage="1" showErrorMessage="1" promptTitle="test medium" prompt="select the test medium you use for your test" error="you did not select the correct test medium" sqref="C31">
      <formula1>$C$44:$C$51</formula1>
    </dataValidation>
    <dataValidation type="decimal" operator="greaterThan" allowBlank="1" showInputMessage="1" showErrorMessage="1" prompt="insert the surface-to-volume ratio in your experimental set up" error="You did not insert the experimental surface-to-volume ratio" sqref="C30">
      <formula1>0</formula1>
    </dataValidation>
    <dataValidation type="list" allowBlank="1" showInputMessage="1" showErrorMessage="1" prompt="insert a whole number between 1 and 5" error="you did not inserted a whole number between 1 and 5" sqref="C26">
      <formula1>$B$44:$B$49</formula1>
    </dataValidation>
    <dataValidation type="decimal" operator="greaterThan" allowBlank="1" showInputMessage="1" showErrorMessage="1" prompt="insert the highest surface-to-volume ratio of your material/article in contact with real food" error="you need to insert the ratio of material surface to food volume" sqref="C22">
      <formula1>0</formula1>
    </dataValidation>
    <dataValidation allowBlank="1" showInputMessage="1" showErrorMessage="1" prompt="Insert the volume of the material/article if it is fillable" sqref="C21"/>
    <dataValidation type="list" allowBlank="1" showInputMessage="1" showErrorMessage="1" prompt="insert yes or no" error="you did not inserted yes or no" sqref="C18">
      <formula1>$A$44:$A$46</formula1>
    </dataValidation>
    <dataValidation type="decimal" operator="greaterThan" allowBlank="1" showInputMessage="1" showErrorMessage="1" prompt="Insert the Specific Migration Limit" error="You need ot insert a SML" sqref="C16">
      <formula1>0</formula1>
    </dataValidation>
    <dataValidation type="decimal" operator="greaterThanOrEqual" allowBlank="1" showInputMessage="1" showErrorMessage="1" prompt="Insert the fat content stated on the food declaration" error="You did not inserted the fat content of the food" sqref="C27">
      <formula1>0</formula1>
    </dataValidation>
    <dataValidation type="list" allowBlank="1" showInputMessage="1" showErrorMessage="1" prompt="insert yes or no" error="you did not insert yes or no" sqref="C25">
      <formula1>$A$44:$A$46</formula1>
    </dataValidation>
    <dataValidation type="list" operator="greaterThan" allowBlank="1" showInputMessage="1" showErrorMessage="1" prompt="Insert yes or no" error="You need ot insert a SML" sqref="C17">
      <formula1>$A$44:$A$46</formula1>
    </dataValidation>
  </dataValidations>
  <printOptions/>
  <pageMargins left="0.7874015748031497" right="0.7874015748031497" top="0.7874015748031497" bottom="0.7874015748031497" header="0.31496062992125984" footer="0.31496062992125984"/>
  <pageSetup fitToHeight="1" fitToWidth="1" horizontalDpi="600" verticalDpi="600" orientation="landscape"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A1:K78"/>
  <sheetViews>
    <sheetView zoomScale="80" zoomScaleNormal="80" workbookViewId="0" topLeftCell="A1">
      <selection activeCell="A3" sqref="A3"/>
    </sheetView>
  </sheetViews>
  <sheetFormatPr defaultColWidth="9.140625" defaultRowHeight="15"/>
  <cols>
    <col min="1" max="1" width="27.28125" style="2" customWidth="1"/>
    <col min="2" max="2" width="39.140625" style="2" customWidth="1"/>
    <col min="3" max="3" width="14.7109375" style="2" customWidth="1"/>
    <col min="4" max="4" width="79.57421875" style="2" customWidth="1"/>
    <col min="5" max="5" width="18.421875" style="2" hidden="1" customWidth="1"/>
    <col min="6" max="6" width="21.421875" style="2" customWidth="1"/>
    <col min="7" max="7" width="18.57421875" style="2" customWidth="1"/>
    <col min="8" max="8" width="18.8515625" style="2" customWidth="1"/>
    <col min="9" max="16384" width="9.140625" style="2" customWidth="1"/>
  </cols>
  <sheetData>
    <row r="1" spans="1:3" ht="15.75">
      <c r="A1" s="67" t="s">
        <v>66</v>
      </c>
      <c r="B1" s="7"/>
      <c r="C1" s="7"/>
    </row>
    <row r="3" s="4" customFormat="1" ht="15.75">
      <c r="A3" s="39">
        <v>40919</v>
      </c>
    </row>
    <row r="4" s="4" customFormat="1" ht="15.75">
      <c r="A4" s="40" t="s">
        <v>50</v>
      </c>
    </row>
    <row r="6" spans="1:4" ht="15">
      <c r="A6" s="2" t="s">
        <v>17</v>
      </c>
      <c r="C6" s="24"/>
      <c r="D6" s="25" t="s">
        <v>30</v>
      </c>
    </row>
    <row r="7" spans="3:7" ht="15">
      <c r="C7" s="26"/>
      <c r="D7" s="25" t="s">
        <v>28</v>
      </c>
      <c r="F7" s="8"/>
      <c r="G7" s="25"/>
    </row>
    <row r="8" spans="3:7" ht="15">
      <c r="C8" s="27"/>
      <c r="D8" s="25" t="s">
        <v>29</v>
      </c>
      <c r="F8" s="8"/>
      <c r="G8" s="25"/>
    </row>
    <row r="9" spans="3:7" ht="15">
      <c r="C9" s="8"/>
      <c r="D9" s="25"/>
      <c r="F9" s="8"/>
      <c r="G9" s="25"/>
    </row>
    <row r="10" spans="3:7" ht="15">
      <c r="C10" s="8"/>
      <c r="D10" s="25"/>
      <c r="F10" s="8"/>
      <c r="G10" s="25"/>
    </row>
    <row r="11" spans="1:7" ht="15">
      <c r="A11" s="2" t="s">
        <v>56</v>
      </c>
      <c r="B11" s="2" t="s">
        <v>57</v>
      </c>
      <c r="C11" s="8" t="s">
        <v>58</v>
      </c>
      <c r="D11" s="25"/>
      <c r="F11" s="8"/>
      <c r="G11" s="25"/>
    </row>
    <row r="12" spans="1:11" ht="30" customHeight="1">
      <c r="A12" s="1"/>
      <c r="C12" s="72" t="s">
        <v>59</v>
      </c>
      <c r="D12" s="72"/>
      <c r="I12" s="8"/>
      <c r="J12" s="8"/>
      <c r="K12" s="8"/>
    </row>
    <row r="13" spans="1:11" ht="15" customHeight="1">
      <c r="A13" s="1"/>
      <c r="C13" s="52"/>
      <c r="D13" s="52"/>
      <c r="I13" s="8"/>
      <c r="J13" s="8"/>
      <c r="K13" s="8"/>
    </row>
    <row r="14" spans="1:11" ht="15">
      <c r="A14" s="57" t="s">
        <v>68</v>
      </c>
      <c r="D14" s="54" t="s">
        <v>64</v>
      </c>
      <c r="I14" s="8"/>
      <c r="J14" s="8"/>
      <c r="K14" s="8"/>
    </row>
    <row r="15" spans="1:4" ht="15">
      <c r="A15" s="76" t="s">
        <v>69</v>
      </c>
      <c r="B15" s="49" t="s">
        <v>18</v>
      </c>
      <c r="C15" s="18" t="s">
        <v>60</v>
      </c>
      <c r="D15" s="22"/>
    </row>
    <row r="16" spans="1:7" ht="15">
      <c r="A16" s="77"/>
      <c r="B16" s="49" t="s">
        <v>2</v>
      </c>
      <c r="C16" s="11">
        <v>6</v>
      </c>
      <c r="D16" s="53" t="s">
        <v>102</v>
      </c>
      <c r="F16" s="9"/>
      <c r="G16" s="9"/>
    </row>
    <row r="17" spans="1:7" ht="15">
      <c r="A17" s="78"/>
      <c r="B17" s="49" t="s">
        <v>101</v>
      </c>
      <c r="C17" s="11" t="s">
        <v>1</v>
      </c>
      <c r="D17" s="53"/>
      <c r="F17" s="9"/>
      <c r="G17" s="9"/>
    </row>
    <row r="18" spans="1:8" ht="59.25" customHeight="1">
      <c r="A18" s="79"/>
      <c r="B18" s="50" t="s">
        <v>12</v>
      </c>
      <c r="C18" s="47" t="s">
        <v>13</v>
      </c>
      <c r="D18" s="42" t="s">
        <v>132</v>
      </c>
      <c r="E18" s="28"/>
      <c r="F18" s="28"/>
      <c r="G18" s="28"/>
      <c r="H18" s="13"/>
    </row>
    <row r="19" spans="1:8" ht="15">
      <c r="A19" s="76" t="s">
        <v>19</v>
      </c>
      <c r="B19" s="50" t="s">
        <v>20</v>
      </c>
      <c r="C19" s="20"/>
      <c r="D19" s="21"/>
      <c r="F19" s="13"/>
      <c r="G19" s="13"/>
      <c r="H19" s="13"/>
    </row>
    <row r="20" spans="1:8" ht="15">
      <c r="A20" s="77"/>
      <c r="B20" s="50" t="s">
        <v>21</v>
      </c>
      <c r="C20" s="20"/>
      <c r="D20" s="21"/>
      <c r="F20" s="13"/>
      <c r="G20" s="13"/>
      <c r="H20" s="13"/>
    </row>
    <row r="21" spans="1:7" ht="30" customHeight="1">
      <c r="A21" s="77"/>
      <c r="B21" s="50" t="s">
        <v>16</v>
      </c>
      <c r="C21" s="19">
        <v>600</v>
      </c>
      <c r="D21" s="22" t="s">
        <v>99</v>
      </c>
      <c r="F21" s="9"/>
      <c r="G21" s="9"/>
    </row>
    <row r="22" spans="1:7" ht="32.25">
      <c r="A22" s="79"/>
      <c r="B22" s="22" t="s">
        <v>38</v>
      </c>
      <c r="C22" s="19">
        <v>6</v>
      </c>
      <c r="D22" s="22" t="s">
        <v>63</v>
      </c>
      <c r="F22" s="9"/>
      <c r="G22" s="9"/>
    </row>
    <row r="23" spans="1:7" ht="15">
      <c r="A23" s="76" t="s">
        <v>70</v>
      </c>
      <c r="B23" s="22" t="s">
        <v>22</v>
      </c>
      <c r="C23" s="18"/>
      <c r="D23" s="22"/>
      <c r="F23" s="9"/>
      <c r="G23" s="9"/>
    </row>
    <row r="24" spans="1:7" ht="15">
      <c r="A24" s="77"/>
      <c r="B24" s="22" t="s">
        <v>23</v>
      </c>
      <c r="C24" s="18"/>
      <c r="D24" s="22"/>
      <c r="E24" s="29"/>
      <c r="F24" s="9"/>
      <c r="G24" s="9"/>
    </row>
    <row r="25" spans="1:7" ht="30">
      <c r="A25" s="77"/>
      <c r="B25" s="22" t="s">
        <v>61</v>
      </c>
      <c r="C25" s="47" t="s">
        <v>1</v>
      </c>
      <c r="D25" s="22"/>
      <c r="E25" s="29"/>
      <c r="F25" s="9"/>
      <c r="G25" s="9"/>
    </row>
    <row r="26" spans="1:7" ht="45" customHeight="1">
      <c r="A26" s="77"/>
      <c r="B26" s="51" t="s">
        <v>8</v>
      </c>
      <c r="C26" s="47">
        <v>1</v>
      </c>
      <c r="D26" s="38" t="s">
        <v>138</v>
      </c>
      <c r="E26" s="29"/>
      <c r="F26" s="9"/>
      <c r="G26" s="9"/>
    </row>
    <row r="27" spans="1:7" ht="15">
      <c r="A27" s="77"/>
      <c r="B27" s="15" t="s">
        <v>3</v>
      </c>
      <c r="C27" s="11">
        <v>5</v>
      </c>
      <c r="D27" s="22" t="s">
        <v>76</v>
      </c>
      <c r="E27" s="29"/>
      <c r="F27" s="9"/>
      <c r="G27" s="9"/>
    </row>
    <row r="28" spans="1:7" ht="15">
      <c r="A28" s="77"/>
      <c r="B28" s="16" t="s">
        <v>25</v>
      </c>
      <c r="C28" s="12">
        <f>IF(C18="yes",(IF(C27*5/100&lt;=1,1,C27*5/100)),1)</f>
        <v>1</v>
      </c>
      <c r="D28" s="23" t="s">
        <v>26</v>
      </c>
      <c r="E28" s="17"/>
      <c r="F28" s="9"/>
      <c r="G28" s="9"/>
    </row>
    <row r="29" spans="1:7" ht="30">
      <c r="A29" s="79"/>
      <c r="B29" s="15" t="s">
        <v>24</v>
      </c>
      <c r="C29" s="12">
        <f>IF(C26*C28&gt;=5,5,C26*C28)</f>
        <v>1</v>
      </c>
      <c r="D29" s="22" t="s">
        <v>5</v>
      </c>
      <c r="E29" s="10"/>
      <c r="F29" s="10"/>
      <c r="G29" s="9"/>
    </row>
    <row r="30" spans="1:7" ht="17.25">
      <c r="A30" s="81" t="s">
        <v>71</v>
      </c>
      <c r="B30" s="22" t="s">
        <v>27</v>
      </c>
      <c r="C30" s="11">
        <v>18</v>
      </c>
      <c r="D30" s="38" t="s">
        <v>44</v>
      </c>
      <c r="F30" s="9"/>
      <c r="G30" s="9"/>
    </row>
    <row r="31" spans="1:7" ht="45" customHeight="1">
      <c r="A31" s="82"/>
      <c r="B31" s="50" t="s">
        <v>31</v>
      </c>
      <c r="C31" s="47" t="s">
        <v>80</v>
      </c>
      <c r="D31" s="22" t="s">
        <v>137</v>
      </c>
      <c r="F31" s="9"/>
      <c r="G31" s="9"/>
    </row>
    <row r="32" spans="1:7" ht="15">
      <c r="A32" s="82"/>
      <c r="B32" s="22" t="s">
        <v>32</v>
      </c>
      <c r="C32" s="18"/>
      <c r="D32" s="22"/>
      <c r="F32" s="9"/>
      <c r="G32" s="9"/>
    </row>
    <row r="33" spans="1:7" ht="15">
      <c r="A33" s="83"/>
      <c r="B33" s="22" t="s">
        <v>33</v>
      </c>
      <c r="C33" s="18"/>
      <c r="D33" s="22"/>
      <c r="F33" s="9"/>
      <c r="G33" s="9"/>
    </row>
    <row r="34" spans="1:7" ht="15" customHeight="1">
      <c r="A34" s="81" t="s">
        <v>72</v>
      </c>
      <c r="B34" s="22" t="s">
        <v>34</v>
      </c>
      <c r="C34" s="11">
        <v>14</v>
      </c>
      <c r="D34" s="73" t="s">
        <v>78</v>
      </c>
      <c r="F34" s="9"/>
      <c r="G34" s="9"/>
    </row>
    <row r="35" spans="1:7" ht="15" customHeight="1">
      <c r="A35" s="83"/>
      <c r="B35" s="22" t="s">
        <v>35</v>
      </c>
      <c r="C35" s="11"/>
      <c r="D35" s="80"/>
      <c r="E35" s="10"/>
      <c r="F35" s="9"/>
      <c r="G35" s="9"/>
    </row>
    <row r="36" spans="1:7" ht="30" customHeight="1">
      <c r="A36" s="75" t="s">
        <v>37</v>
      </c>
      <c r="B36" s="14" t="s">
        <v>4</v>
      </c>
      <c r="C36" s="48">
        <f>IF(AND(C18="yes",C25="yes"),D45,IF(OR(C31="A",C31="B",C31="C",C31="D1",C31="E"),IF(B64="yes",IF(C25="yes",B66,B70),B66),IF(C18="no",IF(C31="D2",IF(B64="yes",IF(C25="yes",B74,B75),B74),IF(B64="yes",IF(C25="yes",B77,B78),B77)),IF(C31="D2",IF(B64="yes",B73,B69),IF(B64="yes",B78,IF(B66&lt;=60,B68,60))))))</f>
        <v>18</v>
      </c>
      <c r="D36" s="73" t="s">
        <v>109</v>
      </c>
      <c r="E36" s="10"/>
      <c r="F36" s="9"/>
      <c r="G36" s="9"/>
    </row>
    <row r="37" spans="1:7" ht="30" customHeight="1">
      <c r="A37" s="75"/>
      <c r="B37" s="14" t="s">
        <v>36</v>
      </c>
      <c r="C37" s="48">
        <f>IF(AND(C18="yes",C25="yes"),D45,IF(OR(C31="A",C31="B",C31="C",C31="D1",C31="E"),IF(B64="yes",IF(C25="yes",D66,D70),D66),IF(C18="no",IF(C31="D2",IF(B64="yes",IF(C25="yes",D74,D75),D74),IF(B64="yes",IF(C25="yes",D77,D78),D77)),IF(C31="D2",IF(B64="yes",D73,D69),IF(B64="yes",D78,IF(B66&lt;=60,D68,60/C30))))))</f>
        <v>1</v>
      </c>
      <c r="D37" s="74"/>
      <c r="E37" s="10"/>
      <c r="F37" s="9"/>
      <c r="G37" s="9"/>
    </row>
    <row r="38" spans="1:7" ht="45">
      <c r="A38" s="63" t="s">
        <v>73</v>
      </c>
      <c r="B38" s="50" t="s">
        <v>34</v>
      </c>
      <c r="C38" s="56">
        <f>IF(AND(C34&gt;0,C35&gt;0),D44,IF(C34&gt;0,IF(AND(C18="yes",C25="yes"),D45,IF(OR(C31="A",C31="B",C31="C",C31="D1",C31="E"),IF(B64="yes",IF(C25="yes",B53,B57),B53),IF(C18="no",IF(C31="D2",IF(B64="yes",IF(C25="yes",B61,B62),B61),IF(B64="yes",IF(C25="yes",B53,B57),B53)),IF(C31="D2",IF(B64="yes",B60,B56),IF(B64="yes",B57,IF(B53&lt;=60,B55,D46)))))),D64))</f>
        <v>4.666666666666667</v>
      </c>
      <c r="D38" s="64" t="s">
        <v>67</v>
      </c>
      <c r="E38" s="10">
        <f>IF(AND(C18="yes",C25="yes"),"FRF not for child food",IF(OR(C31="A",C31="B",C31="C",C31="50% ethanol"),IF(OR(C21&lt;500,C21&gt;10000),IF(C25="yes",C34*C22/C30,"not applicable"),C34*C22/C30),IF(C18="no",IF(C31="D",IF(OR(C21&lt;500,C21&gt;10000),IF(C25="yes",C34*C22/C30/C26,"not applicable"),C34*C22/C30/C26),IF(OR(C21&lt;500,C21&gt;10000),IF(C25="yes",IF(C16*C30/C22&lt;=60,C34*C22/C30,60),"not applicable"),IF(C16*C30/C22&lt;=60,C34*C22/C30,60))),IF(C31="D",C34*C22/C30/C29,IF(C16*C30/C22*C28&lt;=60,C34*C22/C30/C28,60)))))</f>
        <v>4.666666666666667</v>
      </c>
      <c r="F38" s="9"/>
      <c r="G38" s="9"/>
    </row>
    <row r="39" spans="1:7" ht="30">
      <c r="A39" s="58" t="s">
        <v>42</v>
      </c>
      <c r="B39" s="14" t="s">
        <v>43</v>
      </c>
      <c r="C39" s="55" t="str">
        <f>IF(OR(C16=0,C38=0),"no",IF(C38&gt;C16,"no","yes"))</f>
        <v>yes</v>
      </c>
      <c r="D39" s="38" t="s">
        <v>65</v>
      </c>
      <c r="E39" s="10"/>
      <c r="F39" s="9"/>
      <c r="G39" s="9"/>
    </row>
    <row r="40" spans="1:7" ht="15">
      <c r="A40" s="1"/>
      <c r="D40" s="10"/>
      <c r="E40" s="10"/>
      <c r="F40" s="9"/>
      <c r="G40" s="9"/>
    </row>
    <row r="41" spans="1:7" ht="15">
      <c r="A41" s="1"/>
      <c r="D41" s="10"/>
      <c r="E41" s="10"/>
      <c r="F41" s="9"/>
      <c r="G41" s="9"/>
    </row>
    <row r="42" ht="15" hidden="1">
      <c r="A42" s="2" t="s">
        <v>61</v>
      </c>
    </row>
    <row r="43" spans="1:3" ht="15" hidden="1">
      <c r="A43" s="2" t="s">
        <v>6</v>
      </c>
      <c r="B43" s="2" t="s">
        <v>0</v>
      </c>
      <c r="C43" s="2" t="s">
        <v>14</v>
      </c>
    </row>
    <row r="44" spans="1:4" ht="15" hidden="1">
      <c r="A44" s="2" t="s">
        <v>9</v>
      </c>
      <c r="B44" s="2" t="s">
        <v>9</v>
      </c>
      <c r="C44" s="2" t="s">
        <v>9</v>
      </c>
      <c r="D44" s="2" t="s">
        <v>104</v>
      </c>
    </row>
    <row r="45" spans="1:4" ht="15" hidden="1">
      <c r="A45" s="2" t="s">
        <v>13</v>
      </c>
      <c r="B45" s="2">
        <v>1</v>
      </c>
      <c r="C45" s="2" t="s">
        <v>15</v>
      </c>
      <c r="D45" s="2" t="s">
        <v>105</v>
      </c>
    </row>
    <row r="46" spans="1:4" ht="15" hidden="1">
      <c r="A46" s="2" t="s">
        <v>1</v>
      </c>
      <c r="B46" s="2">
        <v>2</v>
      </c>
      <c r="C46" s="2" t="s">
        <v>39</v>
      </c>
      <c r="D46" s="2" t="s">
        <v>122</v>
      </c>
    </row>
    <row r="47" spans="2:3" ht="15" hidden="1">
      <c r="B47" s="2">
        <v>3</v>
      </c>
      <c r="C47" s="2" t="s">
        <v>40</v>
      </c>
    </row>
    <row r="48" spans="2:3" ht="15" hidden="1">
      <c r="B48" s="2">
        <v>4</v>
      </c>
      <c r="C48" s="2" t="s">
        <v>41</v>
      </c>
    </row>
    <row r="49" spans="2:3" ht="15" hidden="1">
      <c r="B49" s="2">
        <v>5</v>
      </c>
      <c r="C49" s="2" t="s">
        <v>79</v>
      </c>
    </row>
    <row r="50" ht="15" hidden="1">
      <c r="C50" s="2" t="s">
        <v>80</v>
      </c>
    </row>
    <row r="51" ht="15" hidden="1">
      <c r="C51" s="2" t="s">
        <v>81</v>
      </c>
    </row>
    <row r="52" spans="2:4" ht="15" hidden="1">
      <c r="B52" s="2" t="s">
        <v>4</v>
      </c>
      <c r="D52" s="2" t="s">
        <v>82</v>
      </c>
    </row>
    <row r="53" spans="1:4" ht="15" hidden="1">
      <c r="A53" s="2" t="s">
        <v>83</v>
      </c>
      <c r="B53" s="2">
        <f>C34*C22/C30</f>
        <v>4.666666666666667</v>
      </c>
      <c r="C53" s="2" t="s">
        <v>91</v>
      </c>
      <c r="D53" s="2">
        <f>C35*C22</f>
        <v>0</v>
      </c>
    </row>
    <row r="54" spans="1:4" ht="15" hidden="1">
      <c r="A54" s="2" t="s">
        <v>84</v>
      </c>
      <c r="B54" s="2">
        <f>C34*C22/C30/C26</f>
        <v>4.666666666666667</v>
      </c>
      <c r="C54" s="2" t="s">
        <v>93</v>
      </c>
      <c r="D54" s="2">
        <f>C35*C22/C26</f>
        <v>0</v>
      </c>
    </row>
    <row r="55" spans="1:4" ht="15" hidden="1">
      <c r="A55" s="2" t="s">
        <v>85</v>
      </c>
      <c r="B55" s="2">
        <f>C34*C22/C30/C28</f>
        <v>4.666666666666667</v>
      </c>
      <c r="C55" s="2" t="s">
        <v>94</v>
      </c>
      <c r="D55" s="2">
        <f>C35*C22/C28</f>
        <v>0</v>
      </c>
    </row>
    <row r="56" spans="1:4" ht="15" hidden="1">
      <c r="A56" s="2" t="s">
        <v>86</v>
      </c>
      <c r="B56" s="2">
        <f>C34*C22/C30/C29</f>
        <v>4.666666666666667</v>
      </c>
      <c r="C56" s="2" t="s">
        <v>95</v>
      </c>
      <c r="D56" s="2">
        <f>C35*C22/C29</f>
        <v>0</v>
      </c>
    </row>
    <row r="57" spans="1:4" ht="15" hidden="1">
      <c r="A57" s="2" t="s">
        <v>87</v>
      </c>
      <c r="B57" s="2">
        <f>C34*6/C30</f>
        <v>4.666666666666667</v>
      </c>
      <c r="C57" s="2" t="s">
        <v>92</v>
      </c>
      <c r="D57" s="2">
        <f>C35*6</f>
        <v>0</v>
      </c>
    </row>
    <row r="58" spans="1:4" ht="15" hidden="1">
      <c r="A58" s="2" t="s">
        <v>88</v>
      </c>
      <c r="B58" s="2">
        <f>C34*6/C30/C26</f>
        <v>4.666666666666667</v>
      </c>
      <c r="C58" s="2" t="s">
        <v>96</v>
      </c>
      <c r="D58" s="2">
        <f>C35*6/C26</f>
        <v>0</v>
      </c>
    </row>
    <row r="59" spans="1:4" ht="15" hidden="1">
      <c r="A59" s="2" t="s">
        <v>89</v>
      </c>
      <c r="B59" s="2">
        <f>C34*61/C30/C28</f>
        <v>47.44444444444444</v>
      </c>
      <c r="C59" s="2" t="s">
        <v>97</v>
      </c>
      <c r="D59" s="2">
        <f>C35*6/C28</f>
        <v>0</v>
      </c>
    </row>
    <row r="60" spans="1:4" ht="15" hidden="1">
      <c r="A60" s="2" t="s">
        <v>90</v>
      </c>
      <c r="B60" s="2">
        <f>C34*6/C30/C29</f>
        <v>4.666666666666667</v>
      </c>
      <c r="C60" s="2" t="s">
        <v>98</v>
      </c>
      <c r="D60" s="2">
        <f>C35*6/C29</f>
        <v>0</v>
      </c>
    </row>
    <row r="61" spans="1:2" ht="15" hidden="1">
      <c r="A61" s="2" t="s">
        <v>116</v>
      </c>
      <c r="B61" s="2">
        <f>IF(C17="yes",B53,B54)</f>
        <v>4.666666666666667</v>
      </c>
    </row>
    <row r="62" spans="1:2" ht="15" hidden="1">
      <c r="A62" s="2" t="s">
        <v>117</v>
      </c>
      <c r="B62" s="2">
        <f>IF(C17="yes",B57,B58)</f>
        <v>4.666666666666667</v>
      </c>
    </row>
    <row r="63" ht="15" hidden="1"/>
    <row r="64" spans="1:4" ht="15" hidden="1">
      <c r="A64" s="2" t="s">
        <v>103</v>
      </c>
      <c r="B64" s="2" t="str">
        <f>IF(OR(C21&lt;500,C21&gt;10000),"yes","no")</f>
        <v>no</v>
      </c>
      <c r="C64" s="2" t="s">
        <v>106</v>
      </c>
      <c r="D64" s="65">
        <f>IF(AND(C18="yes",C25="yes"),D45,IF(OR(C31="A",C31="B",C31="C",C31="D1",C31="E"),IF(B64="yes",IF(C25="yes",D53,D57),D53),IF(C18="no",IF(C31="D2",IF(B64="yes",IF(C25="yes",IF(C17="yes",D53,D54),IF(C17="yes",D57,D58)),IF(C17="yes",D53,D54)),IF(B64="yes",IF(C25="yes",D53,D57),D53)),IF(C25="D2",IF(B64="yes",D60,D56),IF(B64="yes",D57,IF(D53&lt;=60,D55,D46))))))</f>
        <v>0</v>
      </c>
    </row>
    <row r="65" ht="15" hidden="1"/>
    <row r="66" spans="1:4" ht="15" hidden="1">
      <c r="A66" s="2" t="s">
        <v>107</v>
      </c>
      <c r="B66" s="2">
        <f>C16*C30/C22</f>
        <v>18</v>
      </c>
      <c r="D66" s="2">
        <f aca="true" t="shared" si="0" ref="D66:D75">B66/$C$30</f>
        <v>1</v>
      </c>
    </row>
    <row r="67" spans="1:4" ht="15" hidden="1">
      <c r="A67" s="2" t="s">
        <v>110</v>
      </c>
      <c r="B67" s="2">
        <f>C16*C30/C22*C26</f>
        <v>18</v>
      </c>
      <c r="D67" s="2">
        <f t="shared" si="0"/>
        <v>1</v>
      </c>
    </row>
    <row r="68" spans="1:4" ht="15" hidden="1">
      <c r="A68" s="2" t="s">
        <v>111</v>
      </c>
      <c r="B68" s="2">
        <f>C16*C30/C22*C28</f>
        <v>18</v>
      </c>
      <c r="D68" s="2">
        <f t="shared" si="0"/>
        <v>1</v>
      </c>
    </row>
    <row r="69" spans="1:4" ht="15" hidden="1">
      <c r="A69" s="2" t="s">
        <v>112</v>
      </c>
      <c r="B69" s="2">
        <f>C16*C30/C22*C29</f>
        <v>18</v>
      </c>
      <c r="D69" s="2">
        <f t="shared" si="0"/>
        <v>1</v>
      </c>
    </row>
    <row r="70" spans="1:4" ht="15" hidden="1">
      <c r="A70" s="2" t="s">
        <v>108</v>
      </c>
      <c r="B70" s="2">
        <f>C16*C30/6</f>
        <v>18</v>
      </c>
      <c r="D70" s="2">
        <f t="shared" si="0"/>
        <v>1</v>
      </c>
    </row>
    <row r="71" spans="1:4" ht="15" hidden="1">
      <c r="A71" s="2" t="s">
        <v>113</v>
      </c>
      <c r="B71" s="2">
        <f>C16*C30/6*C26</f>
        <v>18</v>
      </c>
      <c r="D71" s="2">
        <f t="shared" si="0"/>
        <v>1</v>
      </c>
    </row>
    <row r="72" spans="1:4" ht="15" hidden="1">
      <c r="A72" s="2" t="s">
        <v>114</v>
      </c>
      <c r="B72" s="2">
        <f>C16*C30/6*C28</f>
        <v>18</v>
      </c>
      <c r="D72" s="2">
        <f t="shared" si="0"/>
        <v>1</v>
      </c>
    </row>
    <row r="73" spans="1:4" ht="15" hidden="1">
      <c r="A73" s="2" t="s">
        <v>115</v>
      </c>
      <c r="B73" s="2">
        <f>C16*C30/6*C29</f>
        <v>18</v>
      </c>
      <c r="D73" s="2">
        <f t="shared" si="0"/>
        <v>1</v>
      </c>
    </row>
    <row r="74" spans="1:4" ht="15" hidden="1">
      <c r="A74" s="2" t="s">
        <v>119</v>
      </c>
      <c r="B74" s="2">
        <f>IF(C17="yes",B66,B67)</f>
        <v>18</v>
      </c>
      <c r="D74" s="2">
        <f t="shared" si="0"/>
        <v>1</v>
      </c>
    </row>
    <row r="75" spans="1:4" ht="15" hidden="1">
      <c r="A75" s="2" t="s">
        <v>118</v>
      </c>
      <c r="B75" s="2">
        <f>IF(C17="yes",B70,B71)</f>
        <v>18</v>
      </c>
      <c r="D75" s="2">
        <f t="shared" si="0"/>
        <v>1</v>
      </c>
    </row>
    <row r="76" ht="15" hidden="1"/>
    <row r="77" spans="1:4" ht="15" hidden="1">
      <c r="A77" s="2" t="s">
        <v>120</v>
      </c>
      <c r="B77" s="2">
        <f>IF(B66&gt;60,60,B66)</f>
        <v>18</v>
      </c>
      <c r="D77" s="2">
        <f>B77/$C$30</f>
        <v>1</v>
      </c>
    </row>
    <row r="78" spans="1:4" ht="15" hidden="1">
      <c r="A78" s="2" t="s">
        <v>121</v>
      </c>
      <c r="B78" s="2">
        <f>IF(B70&gt;60,60,B70)</f>
        <v>18</v>
      </c>
      <c r="D78" s="2">
        <f>B78/$C$30</f>
        <v>1</v>
      </c>
    </row>
  </sheetData>
  <sheetProtection password="D98D" sheet="1"/>
  <mergeCells count="9">
    <mergeCell ref="C12:D12"/>
    <mergeCell ref="D36:D37"/>
    <mergeCell ref="A36:A37"/>
    <mergeCell ref="A15:A18"/>
    <mergeCell ref="A19:A22"/>
    <mergeCell ref="A23:A29"/>
    <mergeCell ref="D34:D35"/>
    <mergeCell ref="A30:A33"/>
    <mergeCell ref="A34:A35"/>
  </mergeCells>
  <conditionalFormatting sqref="C39">
    <cfRule type="cellIs" priority="1" dxfId="2" operator="equal" stopIfTrue="1">
      <formula>"yes"</formula>
    </cfRule>
    <cfRule type="cellIs" priority="2" dxfId="1" operator="equal" stopIfTrue="1">
      <formula>"no"</formula>
    </cfRule>
    <cfRule type="cellIs" priority="3" dxfId="0" operator="lessThan" stopIfTrue="1">
      <formula>0</formula>
    </cfRule>
  </conditionalFormatting>
  <dataValidations count="10">
    <dataValidation type="list" allowBlank="1" showInputMessage="1" showErrorMessage="1" promptTitle="test medium" prompt="select the test medium you use for your test" error="you did not select the correct test medium" sqref="C31">
      <formula1>$C$44:$C$51</formula1>
    </dataValidation>
    <dataValidation type="decimal" operator="greaterThan" allowBlank="1" showInputMessage="1" showErrorMessage="1" prompt="insert the surface-to-volume ratio in your experimental set up" error="You did not insert the experimental surface-to-volume ratio" sqref="C30">
      <formula1>0</formula1>
    </dataValidation>
    <dataValidation type="list" allowBlank="1" showInputMessage="1" showErrorMessage="1" prompt="insert a whole number between 1 and 5" error="you did not inserted a whole number between 1 and 5" sqref="C26">
      <formula1>$B$44:$B$49</formula1>
    </dataValidation>
    <dataValidation type="decimal" operator="greaterThan" allowBlank="1" showInputMessage="1" showErrorMessage="1" prompt="insert the highest surface-to-volume ratio of your material/article in contact with real food" error="you need to insert the ratio of material surface to food volume" sqref="C22">
      <formula1>0</formula1>
    </dataValidation>
    <dataValidation allowBlank="1" showInputMessage="1" showErrorMessage="1" prompt="Insert the volume of the material/article if it is fillable" sqref="C21"/>
    <dataValidation type="list" allowBlank="1" showInputMessage="1" showErrorMessage="1" prompt="insert yes or no" error="you did not inserted yes or no" sqref="C18">
      <formula1>$A$44:$A$46</formula1>
    </dataValidation>
    <dataValidation type="decimal" operator="greaterThan" allowBlank="1" showInputMessage="1" showErrorMessage="1" prompt="Insert the Specific Migration Limit" error="You need ot insert a SML" sqref="C16">
      <formula1>0</formula1>
    </dataValidation>
    <dataValidation type="decimal" operator="greaterThanOrEqual" allowBlank="1" showInputMessage="1" showErrorMessage="1" prompt="Insert the fat content stated on the food declaration" error="You did not inserted the fat content of the food" sqref="C27">
      <formula1>0</formula1>
    </dataValidation>
    <dataValidation type="list" allowBlank="1" showInputMessage="1" showErrorMessage="1" prompt="insert yes or no" error="you did not insert yes or no" sqref="C25">
      <formula1>$A$44:$A$46</formula1>
    </dataValidation>
    <dataValidation type="list" operator="greaterThan" allowBlank="1" showInputMessage="1" showErrorMessage="1" prompt="Insert yes or no" error="You need ot insert a SML" sqref="C17">
      <formula1>$A$44:$A$46</formula1>
    </dataValidation>
  </dataValidations>
  <printOptions/>
  <pageMargins left="0.7874015748031497" right="0.7874015748031497" top="0.7874015748031497" bottom="0.7874015748031497" header="0.31496062992125984" footer="0.31496062992125984"/>
  <pageSetup fitToHeight="1" fitToWidth="1"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K78"/>
  <sheetViews>
    <sheetView zoomScale="80" zoomScaleNormal="80" workbookViewId="0" topLeftCell="A1">
      <selection activeCell="A3" sqref="A3"/>
    </sheetView>
  </sheetViews>
  <sheetFormatPr defaultColWidth="9.140625" defaultRowHeight="15"/>
  <cols>
    <col min="1" max="1" width="27.28125" style="2" customWidth="1"/>
    <col min="2" max="2" width="39.140625" style="2" customWidth="1"/>
    <col min="3" max="3" width="14.7109375" style="2" customWidth="1"/>
    <col min="4" max="4" width="79.57421875" style="2" customWidth="1"/>
    <col min="5" max="5" width="18.421875" style="2" hidden="1" customWidth="1"/>
    <col min="6" max="6" width="21.421875" style="2" customWidth="1"/>
    <col min="7" max="7" width="18.57421875" style="2" customWidth="1"/>
    <col min="8" max="8" width="18.8515625" style="2" customWidth="1"/>
    <col min="9" max="16384" width="9.140625" style="2" customWidth="1"/>
  </cols>
  <sheetData>
    <row r="1" spans="1:3" ht="15.75">
      <c r="A1" s="67" t="s">
        <v>66</v>
      </c>
      <c r="B1" s="7"/>
      <c r="C1" s="7"/>
    </row>
    <row r="3" s="4" customFormat="1" ht="15.75">
      <c r="A3" s="39">
        <v>40919</v>
      </c>
    </row>
    <row r="4" s="4" customFormat="1" ht="15.75">
      <c r="A4" s="40" t="s">
        <v>50</v>
      </c>
    </row>
    <row r="6" spans="1:4" ht="15">
      <c r="A6" s="2" t="s">
        <v>17</v>
      </c>
      <c r="C6" s="24"/>
      <c r="D6" s="25" t="s">
        <v>30</v>
      </c>
    </row>
    <row r="7" spans="3:7" ht="15">
      <c r="C7" s="26"/>
      <c r="D7" s="25" t="s">
        <v>28</v>
      </c>
      <c r="F7" s="8"/>
      <c r="G7" s="25"/>
    </row>
    <row r="8" spans="3:7" ht="15">
      <c r="C8" s="27"/>
      <c r="D8" s="25" t="s">
        <v>29</v>
      </c>
      <c r="F8" s="8"/>
      <c r="G8" s="25"/>
    </row>
    <row r="9" spans="3:7" ht="15">
      <c r="C9" s="59"/>
      <c r="D9" s="25" t="s">
        <v>74</v>
      </c>
      <c r="F9" s="8"/>
      <c r="G9" s="25"/>
    </row>
    <row r="10" spans="3:7" ht="15">
      <c r="C10" s="8"/>
      <c r="D10" s="25"/>
      <c r="F10" s="8"/>
      <c r="G10" s="25"/>
    </row>
    <row r="11" spans="1:7" ht="15">
      <c r="A11" s="2" t="s">
        <v>56</v>
      </c>
      <c r="B11" s="2" t="s">
        <v>57</v>
      </c>
      <c r="C11" s="8" t="s">
        <v>58</v>
      </c>
      <c r="D11" s="25"/>
      <c r="F11" s="8"/>
      <c r="G11" s="25"/>
    </row>
    <row r="12" spans="1:11" ht="30" customHeight="1">
      <c r="A12" s="1"/>
      <c r="C12" s="72" t="s">
        <v>59</v>
      </c>
      <c r="D12" s="72"/>
      <c r="I12" s="8"/>
      <c r="J12" s="8"/>
      <c r="K12" s="8"/>
    </row>
    <row r="13" spans="1:11" ht="15" customHeight="1">
      <c r="A13" s="1"/>
      <c r="C13" s="52"/>
      <c r="D13" s="52"/>
      <c r="I13" s="8"/>
      <c r="J13" s="8"/>
      <c r="K13" s="8"/>
    </row>
    <row r="14" spans="1:11" ht="15">
      <c r="A14" s="57" t="s">
        <v>68</v>
      </c>
      <c r="D14" s="54" t="s">
        <v>64</v>
      </c>
      <c r="I14" s="8"/>
      <c r="J14" s="8"/>
      <c r="K14" s="8"/>
    </row>
    <row r="15" spans="1:4" ht="15">
      <c r="A15" s="76" t="s">
        <v>69</v>
      </c>
      <c r="B15" s="49" t="s">
        <v>18</v>
      </c>
      <c r="C15" s="62" t="s">
        <v>75</v>
      </c>
      <c r="D15" s="22"/>
    </row>
    <row r="16" spans="1:7" ht="15">
      <c r="A16" s="77"/>
      <c r="B16" s="49" t="s">
        <v>2</v>
      </c>
      <c r="C16" s="70">
        <v>0.01</v>
      </c>
      <c r="D16" s="53"/>
      <c r="F16" s="9"/>
      <c r="G16" s="9"/>
    </row>
    <row r="17" spans="1:7" ht="15">
      <c r="A17" s="78"/>
      <c r="B17" s="49" t="s">
        <v>101</v>
      </c>
      <c r="C17" s="61" t="s">
        <v>13</v>
      </c>
      <c r="D17" s="53"/>
      <c r="F17" s="9"/>
      <c r="G17" s="9"/>
    </row>
    <row r="18" spans="1:8" ht="59.25" customHeight="1">
      <c r="A18" s="79"/>
      <c r="B18" s="50" t="s">
        <v>12</v>
      </c>
      <c r="C18" s="60" t="s">
        <v>1</v>
      </c>
      <c r="D18" s="42"/>
      <c r="E18" s="28"/>
      <c r="F18" s="28"/>
      <c r="G18" s="28"/>
      <c r="H18" s="13"/>
    </row>
    <row r="19" spans="1:8" ht="15">
      <c r="A19" s="76" t="s">
        <v>19</v>
      </c>
      <c r="B19" s="50" t="s">
        <v>20</v>
      </c>
      <c r="C19" s="20"/>
      <c r="D19" s="21"/>
      <c r="F19" s="13"/>
      <c r="G19" s="13"/>
      <c r="H19" s="13"/>
    </row>
    <row r="20" spans="1:8" ht="15">
      <c r="A20" s="77"/>
      <c r="B20" s="50" t="s">
        <v>21</v>
      </c>
      <c r="C20" s="20"/>
      <c r="D20" s="21"/>
      <c r="F20" s="13"/>
      <c r="G20" s="13"/>
      <c r="H20" s="13"/>
    </row>
    <row r="21" spans="1:7" ht="30" customHeight="1">
      <c r="A21" s="77"/>
      <c r="B21" s="50" t="s">
        <v>16</v>
      </c>
      <c r="C21" s="19"/>
      <c r="D21" s="22" t="s">
        <v>99</v>
      </c>
      <c r="F21" s="9"/>
      <c r="G21" s="9"/>
    </row>
    <row r="22" spans="1:7" ht="32.25">
      <c r="A22" s="79"/>
      <c r="B22" s="22" t="s">
        <v>38</v>
      </c>
      <c r="C22" s="19"/>
      <c r="D22" s="22" t="s">
        <v>63</v>
      </c>
      <c r="F22" s="9"/>
      <c r="G22" s="9"/>
    </row>
    <row r="23" spans="1:7" ht="15">
      <c r="A23" s="76" t="s">
        <v>70</v>
      </c>
      <c r="B23" s="22" t="s">
        <v>22</v>
      </c>
      <c r="C23" s="18"/>
      <c r="D23" s="22"/>
      <c r="F23" s="9"/>
      <c r="G23" s="9"/>
    </row>
    <row r="24" spans="1:7" ht="15">
      <c r="A24" s="77"/>
      <c r="B24" s="22" t="s">
        <v>23</v>
      </c>
      <c r="C24" s="18"/>
      <c r="D24" s="22" t="s">
        <v>100</v>
      </c>
      <c r="E24" s="29"/>
      <c r="F24" s="9"/>
      <c r="G24" s="9"/>
    </row>
    <row r="25" spans="1:7" ht="30">
      <c r="A25" s="77"/>
      <c r="B25" s="22" t="s">
        <v>61</v>
      </c>
      <c r="C25" s="47" t="s">
        <v>9</v>
      </c>
      <c r="D25" s="22"/>
      <c r="E25" s="29"/>
      <c r="F25" s="9"/>
      <c r="G25" s="9"/>
    </row>
    <row r="26" spans="1:7" ht="30" customHeight="1">
      <c r="A26" s="77"/>
      <c r="B26" s="51" t="s">
        <v>8</v>
      </c>
      <c r="C26" s="60">
        <v>1</v>
      </c>
      <c r="D26" s="38"/>
      <c r="E26" s="29"/>
      <c r="F26" s="9"/>
      <c r="G26" s="9"/>
    </row>
    <row r="27" spans="1:7" ht="15">
      <c r="A27" s="77"/>
      <c r="B27" s="15" t="s">
        <v>3</v>
      </c>
      <c r="C27" s="11"/>
      <c r="D27" s="22" t="s">
        <v>76</v>
      </c>
      <c r="E27" s="29"/>
      <c r="F27" s="9"/>
      <c r="G27" s="9"/>
    </row>
    <row r="28" spans="1:7" ht="15">
      <c r="A28" s="77"/>
      <c r="B28" s="16" t="s">
        <v>25</v>
      </c>
      <c r="C28" s="12">
        <f>IF(C18="yes",(IF(C27*5/100&lt;=1,1,C27*5/100)),1)</f>
        <v>1</v>
      </c>
      <c r="D28" s="23" t="s">
        <v>26</v>
      </c>
      <c r="E28" s="17"/>
      <c r="F28" s="9"/>
      <c r="G28" s="9"/>
    </row>
    <row r="29" spans="1:7" ht="30">
      <c r="A29" s="79"/>
      <c r="B29" s="15" t="s">
        <v>24</v>
      </c>
      <c r="C29" s="12">
        <f>IF(C26*C28&gt;=5,5,C26*C28)</f>
        <v>1</v>
      </c>
      <c r="D29" s="22" t="s">
        <v>5</v>
      </c>
      <c r="E29" s="10"/>
      <c r="F29" s="10"/>
      <c r="G29" s="9"/>
    </row>
    <row r="30" spans="1:7" ht="17.25">
      <c r="A30" s="81" t="s">
        <v>71</v>
      </c>
      <c r="B30" s="22" t="s">
        <v>27</v>
      </c>
      <c r="C30" s="11"/>
      <c r="D30" s="38" t="s">
        <v>44</v>
      </c>
      <c r="F30" s="9"/>
      <c r="G30" s="9"/>
    </row>
    <row r="31" spans="1:7" ht="30" customHeight="1">
      <c r="A31" s="82"/>
      <c r="B31" s="50" t="s">
        <v>31</v>
      </c>
      <c r="C31" s="60" t="s">
        <v>40</v>
      </c>
      <c r="D31" s="22"/>
      <c r="F31" s="9"/>
      <c r="G31" s="9"/>
    </row>
    <row r="32" spans="1:7" ht="15">
      <c r="A32" s="82"/>
      <c r="B32" s="22" t="s">
        <v>32</v>
      </c>
      <c r="C32" s="18"/>
      <c r="D32" s="22"/>
      <c r="F32" s="9"/>
      <c r="G32" s="9"/>
    </row>
    <row r="33" spans="1:7" ht="15">
      <c r="A33" s="83"/>
      <c r="B33" s="22" t="s">
        <v>33</v>
      </c>
      <c r="C33" s="18"/>
      <c r="D33" s="22"/>
      <c r="F33" s="9"/>
      <c r="G33" s="9"/>
    </row>
    <row r="34" spans="1:7" ht="15" customHeight="1">
      <c r="A34" s="81" t="s">
        <v>72</v>
      </c>
      <c r="B34" s="22" t="s">
        <v>34</v>
      </c>
      <c r="C34" s="11"/>
      <c r="D34" s="73" t="s">
        <v>78</v>
      </c>
      <c r="F34" s="9"/>
      <c r="G34" s="9"/>
    </row>
    <row r="35" spans="1:7" ht="15" customHeight="1">
      <c r="A35" s="83"/>
      <c r="B35" s="22" t="s">
        <v>35</v>
      </c>
      <c r="C35" s="11"/>
      <c r="D35" s="80"/>
      <c r="E35" s="10"/>
      <c r="F35" s="9"/>
      <c r="G35" s="9"/>
    </row>
    <row r="36" spans="1:7" ht="30" customHeight="1">
      <c r="A36" s="75" t="s">
        <v>37</v>
      </c>
      <c r="B36" s="14" t="s">
        <v>4</v>
      </c>
      <c r="C36" s="48">
        <f>IF(AND(C18="yes",C25="yes"),D45,IF(OR(C31="A",C31="B",C31="C",C31="D1",C31="E"),IF(B64="yes",IF(C25="yes",B66,B70),B66),IF(C18="no",IF(C31="D2",IF(B64="yes",IF(C25="yes",B74,B75),B74),IF(B64="yes",IF(C25="yes",B77,B78),B77)),IF(C31="D2",IF(B64="yes",B73,B69),IF(B64="yes",B78,IF(B66&lt;=60,B68,60))))))</f>
        <v>0</v>
      </c>
      <c r="D36" s="73" t="s">
        <v>109</v>
      </c>
      <c r="E36" s="10"/>
      <c r="F36" s="9"/>
      <c r="G36" s="9"/>
    </row>
    <row r="37" spans="1:7" ht="30" customHeight="1">
      <c r="A37" s="75"/>
      <c r="B37" s="14" t="s">
        <v>36</v>
      </c>
      <c r="C37" s="48" t="e">
        <f>IF(AND(C18="yes",C25="yes"),D45,IF(OR(C31="A",C31="B",C31="C",C31="D1",C31="E"),IF(B64="yes",IF(C25="yes",D66,D70),D66),IF(C18="no",IF(C31="D2",IF(B64="yes",IF(C25="yes",D74,D75),D74),IF(B64="yes",IF(C25="yes",D77,D78),D77)),IF(C31="D2",IF(B64="yes",D73,D69),IF(B64="yes",D78,IF(B66&lt;=60,D68,60/C30))))))</f>
        <v>#DIV/0!</v>
      </c>
      <c r="D37" s="74"/>
      <c r="E37" s="10"/>
      <c r="F37" s="9"/>
      <c r="G37" s="9"/>
    </row>
    <row r="38" spans="1:7" ht="45">
      <c r="A38" s="63" t="s">
        <v>73</v>
      </c>
      <c r="B38" s="50" t="s">
        <v>34</v>
      </c>
      <c r="C38" s="56">
        <f>IF(AND(C34&gt;0,C35&gt;0),D44,IF(C34&gt;0,IF(AND(C18="yes",C25="yes"),D45,IF(OR(C31="A",C31="B",C31="C",C31="D1",C31="E"),IF(B64="yes",IF(C25="yes",B53,B57),B53),IF(C18="no",IF(C31="D2",IF(B64="yes",IF(C25="yes",B61,B62),B61),IF(B64="yes",IF(C25="yes",B53,B57),B53)),IF(C31="D2",IF(B64="yes",B60,B56),IF(B64="yes",B57,IF(B53&lt;=60,B55,D46)))))),D64))</f>
        <v>0</v>
      </c>
      <c r="D38" s="64" t="s">
        <v>67</v>
      </c>
      <c r="E38" s="10" t="str">
        <f>IF(AND(C18="yes",C25="yes"),"FRF not for child food",IF(OR(C31="A",C31="B",C31="C",C31="50% ethanol"),IF(OR(C21&lt;500,C21&gt;10000),IF(C25="yes",C34*C22/C30,"not applicable"),C34*C22/C30),IF(C18="no",IF(C31="D",IF(OR(C21&lt;500,C21&gt;10000),IF(C25="yes",C34*C22/C30/C26,"not applicable"),C34*C22/C30/C26),IF(OR(C21&lt;500,C21&gt;10000),IF(C25="yes",IF(C16*C30/C22&lt;=60,C34*C22/C30,60),"not applicable"),IF(C16*C30/C22&lt;=60,C34*C22/C30,60))),IF(C31="D",C34*C22/C30/C29,IF(C16*C30/C22*C28&lt;=60,C34*C22/C30/C28,60)))))</f>
        <v>not applicable</v>
      </c>
      <c r="F38" s="9"/>
      <c r="G38" s="9"/>
    </row>
    <row r="39" spans="1:7" ht="30">
      <c r="A39" s="58" t="s">
        <v>42</v>
      </c>
      <c r="B39" s="14" t="s">
        <v>43</v>
      </c>
      <c r="C39" s="55" t="str">
        <f>IF(OR(C16=0,C38=0),"no",IF(C38&gt;C16,"no","yes"))</f>
        <v>no</v>
      </c>
      <c r="D39" s="38" t="s">
        <v>65</v>
      </c>
      <c r="E39" s="10"/>
      <c r="F39" s="9"/>
      <c r="G39" s="9"/>
    </row>
    <row r="40" spans="1:7" ht="15">
      <c r="A40" s="1"/>
      <c r="D40" s="10"/>
      <c r="E40" s="10"/>
      <c r="F40" s="9"/>
      <c r="G40" s="9"/>
    </row>
    <row r="41" spans="1:7" ht="15">
      <c r="A41" s="1"/>
      <c r="D41" s="10"/>
      <c r="E41" s="10"/>
      <c r="F41" s="9"/>
      <c r="G41" s="9"/>
    </row>
    <row r="42" ht="15" hidden="1">
      <c r="A42" s="2" t="s">
        <v>61</v>
      </c>
    </row>
    <row r="43" spans="1:3" ht="15" hidden="1">
      <c r="A43" s="2" t="s">
        <v>6</v>
      </c>
      <c r="B43" s="2" t="s">
        <v>0</v>
      </c>
      <c r="C43" s="2" t="s">
        <v>14</v>
      </c>
    </row>
    <row r="44" spans="1:4" ht="15" hidden="1">
      <c r="A44" s="2" t="s">
        <v>9</v>
      </c>
      <c r="B44" s="2" t="s">
        <v>9</v>
      </c>
      <c r="C44" s="2" t="s">
        <v>9</v>
      </c>
      <c r="D44" s="2" t="s">
        <v>104</v>
      </c>
    </row>
    <row r="45" spans="1:4" ht="15" hidden="1">
      <c r="A45" s="2" t="s">
        <v>13</v>
      </c>
      <c r="B45" s="2">
        <v>1</v>
      </c>
      <c r="C45" s="2" t="s">
        <v>15</v>
      </c>
      <c r="D45" s="2" t="s">
        <v>105</v>
      </c>
    </row>
    <row r="46" spans="1:4" ht="15" hidden="1">
      <c r="A46" s="2" t="s">
        <v>1</v>
      </c>
      <c r="B46" s="2">
        <v>2</v>
      </c>
      <c r="C46" s="2" t="s">
        <v>39</v>
      </c>
      <c r="D46" s="2" t="s">
        <v>122</v>
      </c>
    </row>
    <row r="47" spans="2:3" ht="15" hidden="1">
      <c r="B47" s="2">
        <v>3</v>
      </c>
      <c r="C47" s="2" t="s">
        <v>40</v>
      </c>
    </row>
    <row r="48" spans="2:3" ht="15" hidden="1">
      <c r="B48" s="2">
        <v>4</v>
      </c>
      <c r="C48" s="2" t="s">
        <v>41</v>
      </c>
    </row>
    <row r="49" spans="2:3" ht="15" hidden="1">
      <c r="B49" s="2">
        <v>5</v>
      </c>
      <c r="C49" s="2" t="s">
        <v>79</v>
      </c>
    </row>
    <row r="50" ht="15" hidden="1">
      <c r="C50" s="2" t="s">
        <v>80</v>
      </c>
    </row>
    <row r="51" ht="15" hidden="1">
      <c r="C51" s="2" t="s">
        <v>81</v>
      </c>
    </row>
    <row r="52" spans="2:4" ht="15" hidden="1">
      <c r="B52" s="2" t="s">
        <v>4</v>
      </c>
      <c r="D52" s="2" t="s">
        <v>82</v>
      </c>
    </row>
    <row r="53" spans="1:4" ht="15" hidden="1">
      <c r="A53" s="2" t="s">
        <v>83</v>
      </c>
      <c r="B53" s="2" t="e">
        <f>C34*C22/C30</f>
        <v>#DIV/0!</v>
      </c>
      <c r="C53" s="2" t="s">
        <v>91</v>
      </c>
      <c r="D53" s="2">
        <f>C35*C22</f>
        <v>0</v>
      </c>
    </row>
    <row r="54" spans="1:4" ht="15" hidden="1">
      <c r="A54" s="2" t="s">
        <v>84</v>
      </c>
      <c r="B54" s="2" t="e">
        <f>C34*C22/C30/C26</f>
        <v>#DIV/0!</v>
      </c>
      <c r="C54" s="2" t="s">
        <v>93</v>
      </c>
      <c r="D54" s="2">
        <f>C35*C22/C26</f>
        <v>0</v>
      </c>
    </row>
    <row r="55" spans="1:4" ht="15" hidden="1">
      <c r="A55" s="2" t="s">
        <v>85</v>
      </c>
      <c r="B55" s="2" t="e">
        <f>C34*C22/C30/C28</f>
        <v>#DIV/0!</v>
      </c>
      <c r="C55" s="2" t="s">
        <v>94</v>
      </c>
      <c r="D55" s="2">
        <f>C35*C22/C28</f>
        <v>0</v>
      </c>
    </row>
    <row r="56" spans="1:4" ht="15" hidden="1">
      <c r="A56" s="2" t="s">
        <v>86</v>
      </c>
      <c r="B56" s="2" t="e">
        <f>C34*C22/C30/C29</f>
        <v>#DIV/0!</v>
      </c>
      <c r="C56" s="2" t="s">
        <v>95</v>
      </c>
      <c r="D56" s="2">
        <f>C35*C22/C29</f>
        <v>0</v>
      </c>
    </row>
    <row r="57" spans="1:4" ht="15" hidden="1">
      <c r="A57" s="2" t="s">
        <v>87</v>
      </c>
      <c r="B57" s="2" t="e">
        <f>C34*6/C30</f>
        <v>#DIV/0!</v>
      </c>
      <c r="C57" s="2" t="s">
        <v>92</v>
      </c>
      <c r="D57" s="2">
        <f>C35*6</f>
        <v>0</v>
      </c>
    </row>
    <row r="58" spans="1:4" ht="15" hidden="1">
      <c r="A58" s="2" t="s">
        <v>88</v>
      </c>
      <c r="B58" s="2" t="e">
        <f>C34*6/C30/C26</f>
        <v>#DIV/0!</v>
      </c>
      <c r="C58" s="2" t="s">
        <v>96</v>
      </c>
      <c r="D58" s="2">
        <f>C35*6/C26</f>
        <v>0</v>
      </c>
    </row>
    <row r="59" spans="1:4" ht="15" hidden="1">
      <c r="A59" s="2" t="s">
        <v>89</v>
      </c>
      <c r="B59" s="2" t="e">
        <f>C34*61/C30/C28</f>
        <v>#DIV/0!</v>
      </c>
      <c r="C59" s="2" t="s">
        <v>97</v>
      </c>
      <c r="D59" s="2">
        <f>C35*6/C28</f>
        <v>0</v>
      </c>
    </row>
    <row r="60" spans="1:4" ht="15" hidden="1">
      <c r="A60" s="2" t="s">
        <v>90</v>
      </c>
      <c r="B60" s="2" t="e">
        <f>C34*6/C30/C29</f>
        <v>#DIV/0!</v>
      </c>
      <c r="C60" s="2" t="s">
        <v>98</v>
      </c>
      <c r="D60" s="2">
        <f>C35*6/C29</f>
        <v>0</v>
      </c>
    </row>
    <row r="61" spans="1:2" ht="15" hidden="1">
      <c r="A61" s="2" t="s">
        <v>116</v>
      </c>
      <c r="B61" s="2" t="e">
        <f>IF(C17="yes",B53,B54)</f>
        <v>#DIV/0!</v>
      </c>
    </row>
    <row r="62" spans="1:2" ht="15" hidden="1">
      <c r="A62" s="2" t="s">
        <v>117</v>
      </c>
      <c r="B62" s="2" t="e">
        <f>IF(C17="yes",B57,B58)</f>
        <v>#DIV/0!</v>
      </c>
    </row>
    <row r="63" ht="15" hidden="1"/>
    <row r="64" spans="1:4" ht="15" hidden="1">
      <c r="A64" s="2" t="s">
        <v>103</v>
      </c>
      <c r="B64" s="2" t="str">
        <f>IF(OR(C21&lt;500,C21&gt;10000),"yes","no")</f>
        <v>yes</v>
      </c>
      <c r="C64" s="2" t="s">
        <v>106</v>
      </c>
      <c r="D64" s="65">
        <f>IF(AND(C18="yes",C25="yes"),D45,IF(OR(C31="A",C31="B",C31="C",C31="D1",C31="E"),IF(B64="yes",IF(C25="yes",D53,D57),D53),IF(C18="no",IF(C31="D2",IF(B64="yes",IF(C25="yes",IF(C17="yes",D53,D54),IF(C17="yes",D57,D58)),IF(C17="yes",D53,D54)),IF(B64="yes",IF(C25="yes",D53,D57),D53)),IF(C25="D2",IF(B64="yes",D60,D56),IF(B64="yes",D57,IF(D53&lt;=60,D55,D46))))))</f>
        <v>0</v>
      </c>
    </row>
    <row r="65" ht="15" hidden="1"/>
    <row r="66" spans="1:4" ht="15" hidden="1">
      <c r="A66" s="2" t="s">
        <v>107</v>
      </c>
      <c r="B66" s="2" t="e">
        <f>C16*C30/C22</f>
        <v>#DIV/0!</v>
      </c>
      <c r="D66" s="2" t="e">
        <f aca="true" t="shared" si="0" ref="D66:D75">B66/$C$30</f>
        <v>#DIV/0!</v>
      </c>
    </row>
    <row r="67" spans="1:4" ht="15" hidden="1">
      <c r="A67" s="2" t="s">
        <v>110</v>
      </c>
      <c r="B67" s="2" t="e">
        <f>C16*C30/C22*C26</f>
        <v>#DIV/0!</v>
      </c>
      <c r="D67" s="2" t="e">
        <f t="shared" si="0"/>
        <v>#DIV/0!</v>
      </c>
    </row>
    <row r="68" spans="1:4" ht="15" hidden="1">
      <c r="A68" s="2" t="s">
        <v>111</v>
      </c>
      <c r="B68" s="2" t="e">
        <f>C16*C30/C22*C28</f>
        <v>#DIV/0!</v>
      </c>
      <c r="D68" s="2" t="e">
        <f t="shared" si="0"/>
        <v>#DIV/0!</v>
      </c>
    </row>
    <row r="69" spans="1:4" ht="15" hidden="1">
      <c r="A69" s="2" t="s">
        <v>112</v>
      </c>
      <c r="B69" s="2" t="e">
        <f>C16*C30/C22*C29</f>
        <v>#DIV/0!</v>
      </c>
      <c r="D69" s="2" t="e">
        <f t="shared" si="0"/>
        <v>#DIV/0!</v>
      </c>
    </row>
    <row r="70" spans="1:4" ht="15" hidden="1">
      <c r="A70" s="2" t="s">
        <v>108</v>
      </c>
      <c r="B70" s="2">
        <f>C16*C30/6</f>
        <v>0</v>
      </c>
      <c r="D70" s="2" t="e">
        <f t="shared" si="0"/>
        <v>#DIV/0!</v>
      </c>
    </row>
    <row r="71" spans="1:4" ht="15" hidden="1">
      <c r="A71" s="2" t="s">
        <v>113</v>
      </c>
      <c r="B71" s="2">
        <f>C16*C30/6*C26</f>
        <v>0</v>
      </c>
      <c r="D71" s="2" t="e">
        <f t="shared" si="0"/>
        <v>#DIV/0!</v>
      </c>
    </row>
    <row r="72" spans="1:4" ht="15" hidden="1">
      <c r="A72" s="2" t="s">
        <v>114</v>
      </c>
      <c r="B72" s="2">
        <f>C16*C30/6*C28</f>
        <v>0</v>
      </c>
      <c r="D72" s="2" t="e">
        <f t="shared" si="0"/>
        <v>#DIV/0!</v>
      </c>
    </row>
    <row r="73" spans="1:4" ht="15" hidden="1">
      <c r="A73" s="2" t="s">
        <v>115</v>
      </c>
      <c r="B73" s="2">
        <f>C16*C30/6*C29</f>
        <v>0</v>
      </c>
      <c r="D73" s="2" t="e">
        <f t="shared" si="0"/>
        <v>#DIV/0!</v>
      </c>
    </row>
    <row r="74" spans="1:4" ht="15" hidden="1">
      <c r="A74" s="2" t="s">
        <v>119</v>
      </c>
      <c r="B74" s="2" t="e">
        <f>IF(C17="yes",B66,B67)</f>
        <v>#DIV/0!</v>
      </c>
      <c r="D74" s="2" t="e">
        <f t="shared" si="0"/>
        <v>#DIV/0!</v>
      </c>
    </row>
    <row r="75" spans="1:4" ht="15" hidden="1">
      <c r="A75" s="2" t="s">
        <v>118</v>
      </c>
      <c r="B75" s="2">
        <f>IF(C17="yes",B70,B71)</f>
        <v>0</v>
      </c>
      <c r="D75" s="2" t="e">
        <f t="shared" si="0"/>
        <v>#DIV/0!</v>
      </c>
    </row>
    <row r="76" ht="15" hidden="1"/>
    <row r="77" spans="1:4" ht="15" hidden="1">
      <c r="A77" s="2" t="s">
        <v>120</v>
      </c>
      <c r="B77" s="2" t="e">
        <f>IF(B66&gt;60,60,B66)</f>
        <v>#DIV/0!</v>
      </c>
      <c r="D77" s="2" t="e">
        <f>B77/$C$30</f>
        <v>#DIV/0!</v>
      </c>
    </row>
    <row r="78" spans="1:4" ht="15" hidden="1">
      <c r="A78" s="2" t="s">
        <v>121</v>
      </c>
      <c r="B78" s="2">
        <f>IF(B70&gt;60,60,B70)</f>
        <v>0</v>
      </c>
      <c r="D78" s="2" t="e">
        <f>B78/$C$30</f>
        <v>#DIV/0!</v>
      </c>
    </row>
  </sheetData>
  <sheetProtection password="D98D" sheet="1"/>
  <mergeCells count="9">
    <mergeCell ref="C12:D12"/>
    <mergeCell ref="D36:D37"/>
    <mergeCell ref="A36:A37"/>
    <mergeCell ref="A15:A18"/>
    <mergeCell ref="A19:A22"/>
    <mergeCell ref="A23:A29"/>
    <mergeCell ref="D34:D35"/>
    <mergeCell ref="A30:A33"/>
    <mergeCell ref="A34:A35"/>
  </mergeCells>
  <conditionalFormatting sqref="C39">
    <cfRule type="cellIs" priority="1" dxfId="2" operator="equal" stopIfTrue="1">
      <formula>"yes"</formula>
    </cfRule>
    <cfRule type="cellIs" priority="2" dxfId="1" operator="equal" stopIfTrue="1">
      <formula>"no"</formula>
    </cfRule>
    <cfRule type="cellIs" priority="3" dxfId="0" operator="lessThan" stopIfTrue="1">
      <formula>0</formula>
    </cfRule>
  </conditionalFormatting>
  <dataValidations count="10">
    <dataValidation type="list" allowBlank="1" showInputMessage="1" showErrorMessage="1" promptTitle="test medium" prompt="select the test medium you use for your test" error="you did not select the correct test medium" sqref="C31">
      <formula1>$C$44:$C$51</formula1>
    </dataValidation>
    <dataValidation type="decimal" operator="greaterThan" allowBlank="1" showInputMessage="1" showErrorMessage="1" prompt="insert the surface-to-volume ratio in your experimental set up" error="You did not insert the experimental surface-to-volume ratio" sqref="C30">
      <formula1>0</formula1>
    </dataValidation>
    <dataValidation type="list" allowBlank="1" showInputMessage="1" showErrorMessage="1" prompt="insert a whole number between 1 and 5" error="you did not inserted a whole number between 1 and 5" sqref="C26">
      <formula1>$B$44:$B$49</formula1>
    </dataValidation>
    <dataValidation type="decimal" operator="greaterThan" allowBlank="1" showInputMessage="1" showErrorMessage="1" prompt="insert the highest surface-to-volume ratio of your material/article in contact with real food" error="you need to insert the ratio of material surface to food volume" sqref="C22">
      <formula1>0</formula1>
    </dataValidation>
    <dataValidation allowBlank="1" showInputMessage="1" showErrorMessage="1" prompt="Insert the volume of the material/article if it is fillable" sqref="C21"/>
    <dataValidation type="list" allowBlank="1" showInputMessage="1" showErrorMessage="1" prompt="insert yes or no" error="you did not inserted yes or no" sqref="C18">
      <formula1>$A$44:$A$46</formula1>
    </dataValidation>
    <dataValidation type="decimal" operator="greaterThan" allowBlank="1" showInputMessage="1" showErrorMessage="1" prompt="Insert the Specific Migration Limit" error="You need ot insert a SML" sqref="C16">
      <formula1>0</formula1>
    </dataValidation>
    <dataValidation type="decimal" operator="greaterThanOrEqual" allowBlank="1" showInputMessage="1" showErrorMessage="1" prompt="Insert the fat content stated on the food declaration" error="You did not inserted the fat content of the food" sqref="C27">
      <formula1>0</formula1>
    </dataValidation>
    <dataValidation type="list" allowBlank="1" showInputMessage="1" showErrorMessage="1" prompt="insert yes or no" error="you did not insert yes or no" sqref="C25">
      <formula1>$A$44:$A$46</formula1>
    </dataValidation>
    <dataValidation type="list" operator="greaterThan" allowBlank="1" showInputMessage="1" showErrorMessage="1" prompt="Insert yes or no" error="You need ot insert a SML" sqref="C17">
      <formula1>$A$44:$A$46</formula1>
    </dataValidation>
  </dataValidations>
  <printOptions/>
  <pageMargins left="0.7874015748031497" right="0.7874015748031497" top="0.7874015748031497" bottom="0.7874015748031497" header="0.31496062992125984" footer="0.31496062992125984"/>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K78"/>
  <sheetViews>
    <sheetView zoomScale="80" zoomScaleNormal="80" workbookViewId="0" topLeftCell="A1">
      <selection activeCell="A3" sqref="A3"/>
    </sheetView>
  </sheetViews>
  <sheetFormatPr defaultColWidth="9.140625" defaultRowHeight="15"/>
  <cols>
    <col min="1" max="1" width="27.28125" style="2" customWidth="1"/>
    <col min="2" max="2" width="39.140625" style="2" customWidth="1"/>
    <col min="3" max="3" width="14.7109375" style="2" customWidth="1"/>
    <col min="4" max="4" width="79.57421875" style="2" customWidth="1"/>
    <col min="5" max="5" width="18.421875" style="2" hidden="1" customWidth="1"/>
    <col min="6" max="6" width="21.421875" style="2" customWidth="1"/>
    <col min="7" max="7" width="18.57421875" style="2" customWidth="1"/>
    <col min="8" max="8" width="18.8515625" style="2" customWidth="1"/>
    <col min="9" max="16384" width="9.140625" style="2" customWidth="1"/>
  </cols>
  <sheetData>
    <row r="1" spans="1:3" ht="15.75">
      <c r="A1" s="67" t="s">
        <v>66</v>
      </c>
      <c r="B1" s="7"/>
      <c r="C1" s="7"/>
    </row>
    <row r="3" s="4" customFormat="1" ht="15.75">
      <c r="A3" s="39">
        <v>40919</v>
      </c>
    </row>
    <row r="4" s="4" customFormat="1" ht="15.75">
      <c r="A4" s="40" t="s">
        <v>50</v>
      </c>
    </row>
    <row r="6" spans="1:4" ht="15">
      <c r="A6" s="2" t="s">
        <v>17</v>
      </c>
      <c r="C6" s="24"/>
      <c r="D6" s="25" t="s">
        <v>30</v>
      </c>
    </row>
    <row r="7" spans="3:7" ht="15">
      <c r="C7" s="26"/>
      <c r="D7" s="25" t="s">
        <v>28</v>
      </c>
      <c r="F7" s="8"/>
      <c r="G7" s="25"/>
    </row>
    <row r="8" spans="3:7" ht="15">
      <c r="C8" s="27"/>
      <c r="D8" s="25" t="s">
        <v>29</v>
      </c>
      <c r="F8" s="8"/>
      <c r="G8" s="25"/>
    </row>
    <row r="9" spans="3:7" ht="15">
      <c r="C9" s="59"/>
      <c r="D9" s="25" t="s">
        <v>74</v>
      </c>
      <c r="F9" s="8"/>
      <c r="G9" s="25"/>
    </row>
    <row r="10" spans="3:7" ht="15">
      <c r="C10" s="8"/>
      <c r="D10" s="25"/>
      <c r="F10" s="8"/>
      <c r="G10" s="25"/>
    </row>
    <row r="11" spans="1:7" ht="15">
      <c r="A11" s="2" t="s">
        <v>56</v>
      </c>
      <c r="B11" s="2" t="s">
        <v>57</v>
      </c>
      <c r="C11" s="8" t="s">
        <v>58</v>
      </c>
      <c r="D11" s="25"/>
      <c r="F11" s="8"/>
      <c r="G11" s="25"/>
    </row>
    <row r="12" spans="1:11" ht="30" customHeight="1">
      <c r="A12" s="1"/>
      <c r="C12" s="72" t="s">
        <v>59</v>
      </c>
      <c r="D12" s="72"/>
      <c r="I12" s="8"/>
      <c r="J12" s="8"/>
      <c r="K12" s="8"/>
    </row>
    <row r="13" spans="1:11" ht="15" customHeight="1">
      <c r="A13" s="1"/>
      <c r="C13" s="52"/>
      <c r="D13" s="52"/>
      <c r="I13" s="8"/>
      <c r="J13" s="8"/>
      <c r="K13" s="8"/>
    </row>
    <row r="14" spans="1:11" ht="15">
      <c r="A14" s="57" t="s">
        <v>68</v>
      </c>
      <c r="D14" s="54" t="s">
        <v>64</v>
      </c>
      <c r="I14" s="8"/>
      <c r="J14" s="8"/>
      <c r="K14" s="8"/>
    </row>
    <row r="15" spans="1:4" ht="15">
      <c r="A15" s="76" t="s">
        <v>69</v>
      </c>
      <c r="B15" s="49" t="s">
        <v>18</v>
      </c>
      <c r="C15" s="61" t="s">
        <v>62</v>
      </c>
      <c r="D15" s="22"/>
    </row>
    <row r="16" spans="1:7" ht="15">
      <c r="A16" s="77"/>
      <c r="B16" s="49" t="s">
        <v>2</v>
      </c>
      <c r="C16" s="70">
        <v>15</v>
      </c>
      <c r="D16" s="53" t="s">
        <v>77</v>
      </c>
      <c r="F16" s="9"/>
      <c r="G16" s="9"/>
    </row>
    <row r="17" spans="1:7" ht="15">
      <c r="A17" s="78"/>
      <c r="B17" s="49" t="s">
        <v>101</v>
      </c>
      <c r="C17" s="61" t="s">
        <v>1</v>
      </c>
      <c r="D17" s="53"/>
      <c r="F17" s="9"/>
      <c r="G17" s="9"/>
    </row>
    <row r="18" spans="1:8" ht="59.25" customHeight="1">
      <c r="A18" s="79"/>
      <c r="B18" s="50" t="s">
        <v>12</v>
      </c>
      <c r="C18" s="60" t="s">
        <v>1</v>
      </c>
      <c r="D18" s="42"/>
      <c r="E18" s="28"/>
      <c r="F18" s="28"/>
      <c r="G18" s="28"/>
      <c r="H18" s="13"/>
    </row>
    <row r="19" spans="1:8" ht="15">
      <c r="A19" s="76" t="s">
        <v>19</v>
      </c>
      <c r="B19" s="50" t="s">
        <v>20</v>
      </c>
      <c r="C19" s="20"/>
      <c r="D19" s="21"/>
      <c r="F19" s="13"/>
      <c r="G19" s="13"/>
      <c r="H19" s="13"/>
    </row>
    <row r="20" spans="1:8" ht="15">
      <c r="A20" s="77"/>
      <c r="B20" s="50" t="s">
        <v>21</v>
      </c>
      <c r="C20" s="20"/>
      <c r="D20" s="21"/>
      <c r="F20" s="13"/>
      <c r="G20" s="13"/>
      <c r="H20" s="13"/>
    </row>
    <row r="21" spans="1:7" ht="30" customHeight="1">
      <c r="A21" s="77"/>
      <c r="B21" s="50" t="s">
        <v>16</v>
      </c>
      <c r="C21" s="19"/>
      <c r="D21" s="22" t="s">
        <v>99</v>
      </c>
      <c r="F21" s="9"/>
      <c r="G21" s="9"/>
    </row>
    <row r="22" spans="1:7" ht="32.25">
      <c r="A22" s="79"/>
      <c r="B22" s="22" t="s">
        <v>38</v>
      </c>
      <c r="C22" s="19"/>
      <c r="D22" s="22" t="s">
        <v>63</v>
      </c>
      <c r="F22" s="9"/>
      <c r="G22" s="9"/>
    </row>
    <row r="23" spans="1:7" ht="15">
      <c r="A23" s="76" t="s">
        <v>70</v>
      </c>
      <c r="B23" s="22" t="s">
        <v>22</v>
      </c>
      <c r="C23" s="18"/>
      <c r="D23" s="22"/>
      <c r="F23" s="9"/>
      <c r="G23" s="9"/>
    </row>
    <row r="24" spans="1:7" ht="15">
      <c r="A24" s="77"/>
      <c r="B24" s="22" t="s">
        <v>23</v>
      </c>
      <c r="C24" s="18"/>
      <c r="D24" s="22" t="s">
        <v>100</v>
      </c>
      <c r="E24" s="29"/>
      <c r="F24" s="9"/>
      <c r="G24" s="9"/>
    </row>
    <row r="25" spans="1:7" ht="30">
      <c r="A25" s="77"/>
      <c r="B25" s="22" t="s">
        <v>61</v>
      </c>
      <c r="C25" s="47" t="s">
        <v>9</v>
      </c>
      <c r="D25" s="22"/>
      <c r="E25" s="29"/>
      <c r="F25" s="9"/>
      <c r="G25" s="9"/>
    </row>
    <row r="26" spans="1:7" ht="30" customHeight="1">
      <c r="A26" s="77"/>
      <c r="B26" s="51" t="s">
        <v>8</v>
      </c>
      <c r="C26" s="60">
        <v>1</v>
      </c>
      <c r="D26" s="38"/>
      <c r="E26" s="29"/>
      <c r="F26" s="9"/>
      <c r="G26" s="9"/>
    </row>
    <row r="27" spans="1:7" ht="15">
      <c r="A27" s="77"/>
      <c r="B27" s="15" t="s">
        <v>3</v>
      </c>
      <c r="C27" s="11"/>
      <c r="D27" s="22" t="s">
        <v>76</v>
      </c>
      <c r="E27" s="29"/>
      <c r="F27" s="9"/>
      <c r="G27" s="9"/>
    </row>
    <row r="28" spans="1:7" ht="15">
      <c r="A28" s="77"/>
      <c r="B28" s="16" t="s">
        <v>25</v>
      </c>
      <c r="C28" s="12">
        <f>IF(C18="yes",(IF(C27*5/100&lt;=1,1,C27*5/100)),1)</f>
        <v>1</v>
      </c>
      <c r="D28" s="23" t="s">
        <v>26</v>
      </c>
      <c r="E28" s="17"/>
      <c r="F28" s="9"/>
      <c r="G28" s="9"/>
    </row>
    <row r="29" spans="1:7" ht="30">
      <c r="A29" s="79"/>
      <c r="B29" s="15" t="s">
        <v>24</v>
      </c>
      <c r="C29" s="12">
        <f>IF(C26*C28&gt;=5,5,C26*C28)</f>
        <v>1</v>
      </c>
      <c r="D29" s="22" t="s">
        <v>5</v>
      </c>
      <c r="E29" s="10"/>
      <c r="F29" s="10"/>
      <c r="G29" s="9"/>
    </row>
    <row r="30" spans="1:7" ht="17.25">
      <c r="A30" s="81" t="s">
        <v>71</v>
      </c>
      <c r="B30" s="22" t="s">
        <v>27</v>
      </c>
      <c r="C30" s="11"/>
      <c r="D30" s="38" t="s">
        <v>44</v>
      </c>
      <c r="F30" s="9"/>
      <c r="G30" s="9"/>
    </row>
    <row r="31" spans="1:7" ht="30" customHeight="1">
      <c r="A31" s="82"/>
      <c r="B31" s="50" t="s">
        <v>31</v>
      </c>
      <c r="C31" s="60" t="s">
        <v>40</v>
      </c>
      <c r="D31" s="22"/>
      <c r="F31" s="9"/>
      <c r="G31" s="9"/>
    </row>
    <row r="32" spans="1:7" ht="15">
      <c r="A32" s="82"/>
      <c r="B32" s="22" t="s">
        <v>32</v>
      </c>
      <c r="C32" s="18"/>
      <c r="D32" s="22"/>
      <c r="F32" s="9"/>
      <c r="G32" s="9"/>
    </row>
    <row r="33" spans="1:7" ht="15">
      <c r="A33" s="83"/>
      <c r="B33" s="22" t="s">
        <v>33</v>
      </c>
      <c r="C33" s="18"/>
      <c r="D33" s="22"/>
      <c r="F33" s="9"/>
      <c r="G33" s="9"/>
    </row>
    <row r="34" spans="1:7" ht="15" customHeight="1">
      <c r="A34" s="81" t="s">
        <v>72</v>
      </c>
      <c r="B34" s="22" t="s">
        <v>34</v>
      </c>
      <c r="C34" s="11"/>
      <c r="D34" s="73" t="s">
        <v>78</v>
      </c>
      <c r="F34" s="9"/>
      <c r="G34" s="9"/>
    </row>
    <row r="35" spans="1:7" ht="15" customHeight="1">
      <c r="A35" s="83"/>
      <c r="B35" s="22" t="s">
        <v>35</v>
      </c>
      <c r="C35" s="11"/>
      <c r="D35" s="80"/>
      <c r="E35" s="10"/>
      <c r="F35" s="9"/>
      <c r="G35" s="9"/>
    </row>
    <row r="36" spans="1:7" ht="30" customHeight="1">
      <c r="A36" s="75" t="s">
        <v>37</v>
      </c>
      <c r="B36" s="14" t="s">
        <v>4</v>
      </c>
      <c r="C36" s="48">
        <f>IF(AND(C18="yes",C25="yes"),D45,IF(OR(C31="A",C31="B",C31="C",C31="D1",C31="E"),IF(B64="yes",IF(C25="yes",B66,B70),B66),IF(C18="no",IF(C31="D2",IF(B64="yes",IF(C25="yes",B74,B75),B74),IF(B64="yes",IF(C25="yes",B77,B78),B77)),IF(C31="D2",IF(B64="yes",B73,B69),IF(B64="yes",B78,IF(B66&lt;=60,B68,60))))))</f>
        <v>0</v>
      </c>
      <c r="D36" s="73" t="s">
        <v>109</v>
      </c>
      <c r="E36" s="10"/>
      <c r="F36" s="9"/>
      <c r="G36" s="9"/>
    </row>
    <row r="37" spans="1:7" ht="30" customHeight="1">
      <c r="A37" s="75"/>
      <c r="B37" s="14" t="s">
        <v>36</v>
      </c>
      <c r="C37" s="48" t="e">
        <f>IF(AND(C18="yes",C25="yes"),D45,IF(OR(C31="A",C31="B",C31="C",C31="D1",C31="E"),IF(B64="yes",IF(C25="yes",D66,D70),D66),IF(C18="no",IF(C31="D2",IF(B64="yes",IF(C25="yes",D74,D75),D74),IF(B64="yes",IF(C25="yes",D77,D78),D77)),IF(C31="D2",IF(B64="yes",D73,D69),IF(B64="yes",D78,IF(B66&lt;=60,D68,60/C30))))))</f>
        <v>#DIV/0!</v>
      </c>
      <c r="D37" s="74"/>
      <c r="E37" s="10"/>
      <c r="F37" s="9"/>
      <c r="G37" s="9"/>
    </row>
    <row r="38" spans="1:7" ht="45">
      <c r="A38" s="63" t="s">
        <v>73</v>
      </c>
      <c r="B38" s="50" t="s">
        <v>34</v>
      </c>
      <c r="C38" s="56">
        <f>IF(AND(C34&gt;0,C35&gt;0),D44,IF(C34&gt;0,IF(AND(C18="yes",C25="yes"),D45,IF(OR(C31="A",C31="B",C31="C",C31="D1",C31="E"),IF(B64="yes",IF(C25="yes",B53,B57),B53),IF(C18="no",IF(C31="D2",IF(B64="yes",IF(C25="yes",B61,B62),B61),IF(B64="yes",IF(C25="yes",B53,B57),B53)),IF(C31="D2",IF(B64="yes",B60,B56),IF(B64="yes",B57,IF(B53&lt;=60,B55,D46)))))),D64))</f>
        <v>0</v>
      </c>
      <c r="D38" s="64" t="s">
        <v>67</v>
      </c>
      <c r="E38" s="10" t="str">
        <f>IF(AND(C18="yes",C25="yes"),"FRF not for child food",IF(OR(C31="A",C31="B",C31="C",C31="50% ethanol"),IF(OR(C21&lt;500,C21&gt;10000),IF(C25="yes",C34*C22/C30,"not applicable"),C34*C22/C30),IF(C18="no",IF(C31="D",IF(OR(C21&lt;500,C21&gt;10000),IF(C25="yes",C34*C22/C30/C26,"not applicable"),C34*C22/C30/C26),IF(OR(C21&lt;500,C21&gt;10000),IF(C25="yes",IF(C16*C30/C22&lt;=60,C34*C22/C30,60),"not applicable"),IF(C16*C30/C22&lt;=60,C34*C22/C30,60))),IF(C31="D",C34*C22/C30/C29,IF(C16*C30/C22*C28&lt;=60,C34*C22/C30/C28,60)))))</f>
        <v>not applicable</v>
      </c>
      <c r="F38" s="9"/>
      <c r="G38" s="9"/>
    </row>
    <row r="39" spans="1:7" ht="30">
      <c r="A39" s="58" t="s">
        <v>42</v>
      </c>
      <c r="B39" s="14" t="s">
        <v>43</v>
      </c>
      <c r="C39" s="55" t="str">
        <f>IF(OR(C16=0,C38=0),"no",IF(C38&gt;C16,"no","yes"))</f>
        <v>no</v>
      </c>
      <c r="D39" s="38" t="s">
        <v>65</v>
      </c>
      <c r="E39" s="10"/>
      <c r="F39" s="9"/>
      <c r="G39" s="9"/>
    </row>
    <row r="40" spans="1:7" ht="15">
      <c r="A40" s="1"/>
      <c r="D40" s="10"/>
      <c r="E40" s="10"/>
      <c r="F40" s="9"/>
      <c r="G40" s="9"/>
    </row>
    <row r="41" spans="1:7" ht="15">
      <c r="A41" s="1"/>
      <c r="D41" s="10"/>
      <c r="E41" s="10"/>
      <c r="F41" s="9"/>
      <c r="G41" s="9"/>
    </row>
    <row r="42" ht="15" hidden="1">
      <c r="A42" s="2" t="s">
        <v>61</v>
      </c>
    </row>
    <row r="43" spans="1:3" ht="15" hidden="1">
      <c r="A43" s="2" t="s">
        <v>6</v>
      </c>
      <c r="B43" s="2" t="s">
        <v>0</v>
      </c>
      <c r="C43" s="2" t="s">
        <v>14</v>
      </c>
    </row>
    <row r="44" spans="1:4" ht="15" hidden="1">
      <c r="A44" s="2" t="s">
        <v>9</v>
      </c>
      <c r="B44" s="2" t="s">
        <v>9</v>
      </c>
      <c r="C44" s="2" t="s">
        <v>9</v>
      </c>
      <c r="D44" s="2" t="s">
        <v>104</v>
      </c>
    </row>
    <row r="45" spans="1:4" ht="15" hidden="1">
      <c r="A45" s="2" t="s">
        <v>13</v>
      </c>
      <c r="B45" s="2">
        <v>1</v>
      </c>
      <c r="C45" s="2" t="s">
        <v>15</v>
      </c>
      <c r="D45" s="2" t="s">
        <v>105</v>
      </c>
    </row>
    <row r="46" spans="1:4" ht="15" hidden="1">
      <c r="A46" s="2" t="s">
        <v>1</v>
      </c>
      <c r="B46" s="2">
        <v>2</v>
      </c>
      <c r="C46" s="2" t="s">
        <v>39</v>
      </c>
      <c r="D46" s="2" t="s">
        <v>122</v>
      </c>
    </row>
    <row r="47" spans="2:3" ht="15" hidden="1">
      <c r="B47" s="2">
        <v>3</v>
      </c>
      <c r="C47" s="2" t="s">
        <v>40</v>
      </c>
    </row>
    <row r="48" spans="2:3" ht="15" hidden="1">
      <c r="B48" s="2">
        <v>4</v>
      </c>
      <c r="C48" s="2" t="s">
        <v>41</v>
      </c>
    </row>
    <row r="49" spans="2:3" ht="15" hidden="1">
      <c r="B49" s="2">
        <v>5</v>
      </c>
      <c r="C49" s="2" t="s">
        <v>79</v>
      </c>
    </row>
    <row r="50" ht="15" hidden="1">
      <c r="C50" s="2" t="s">
        <v>80</v>
      </c>
    </row>
    <row r="51" ht="15" hidden="1">
      <c r="C51" s="2" t="s">
        <v>81</v>
      </c>
    </row>
    <row r="52" spans="2:4" ht="15" hidden="1">
      <c r="B52" s="2" t="s">
        <v>4</v>
      </c>
      <c r="D52" s="2" t="s">
        <v>82</v>
      </c>
    </row>
    <row r="53" spans="1:4" ht="15" hidden="1">
      <c r="A53" s="2" t="s">
        <v>83</v>
      </c>
      <c r="B53" s="2" t="e">
        <f>C34*C22/C30</f>
        <v>#DIV/0!</v>
      </c>
      <c r="C53" s="2" t="s">
        <v>91</v>
      </c>
      <c r="D53" s="2">
        <f>C35*C22</f>
        <v>0</v>
      </c>
    </row>
    <row r="54" spans="1:4" ht="15" hidden="1">
      <c r="A54" s="2" t="s">
        <v>84</v>
      </c>
      <c r="B54" s="2" t="e">
        <f>C34*C22/C30/C26</f>
        <v>#DIV/0!</v>
      </c>
      <c r="C54" s="2" t="s">
        <v>93</v>
      </c>
      <c r="D54" s="2">
        <f>C35*C22/C26</f>
        <v>0</v>
      </c>
    </row>
    <row r="55" spans="1:4" ht="15" hidden="1">
      <c r="A55" s="2" t="s">
        <v>85</v>
      </c>
      <c r="B55" s="2" t="e">
        <f>C34*C22/C30/C28</f>
        <v>#DIV/0!</v>
      </c>
      <c r="C55" s="2" t="s">
        <v>94</v>
      </c>
      <c r="D55" s="2">
        <f>C35*C22/C28</f>
        <v>0</v>
      </c>
    </row>
    <row r="56" spans="1:4" ht="15" hidden="1">
      <c r="A56" s="2" t="s">
        <v>86</v>
      </c>
      <c r="B56" s="2" t="e">
        <f>C34*C22/C30/C29</f>
        <v>#DIV/0!</v>
      </c>
      <c r="C56" s="2" t="s">
        <v>95</v>
      </c>
      <c r="D56" s="2">
        <f>C35*C22/C29</f>
        <v>0</v>
      </c>
    </row>
    <row r="57" spans="1:4" ht="15" hidden="1">
      <c r="A57" s="2" t="s">
        <v>87</v>
      </c>
      <c r="B57" s="2" t="e">
        <f>C34*6/C30</f>
        <v>#DIV/0!</v>
      </c>
      <c r="C57" s="2" t="s">
        <v>92</v>
      </c>
      <c r="D57" s="2">
        <f>C35*6</f>
        <v>0</v>
      </c>
    </row>
    <row r="58" spans="1:4" ht="15" hidden="1">
      <c r="A58" s="2" t="s">
        <v>88</v>
      </c>
      <c r="B58" s="2" t="e">
        <f>C34*6/C30/C26</f>
        <v>#DIV/0!</v>
      </c>
      <c r="C58" s="2" t="s">
        <v>96</v>
      </c>
      <c r="D58" s="2">
        <f>C35*6/C26</f>
        <v>0</v>
      </c>
    </row>
    <row r="59" spans="1:4" ht="15" hidden="1">
      <c r="A59" s="2" t="s">
        <v>89</v>
      </c>
      <c r="B59" s="2" t="e">
        <f>C34*61/C30/C28</f>
        <v>#DIV/0!</v>
      </c>
      <c r="C59" s="2" t="s">
        <v>97</v>
      </c>
      <c r="D59" s="2">
        <f>C35*6/C28</f>
        <v>0</v>
      </c>
    </row>
    <row r="60" spans="1:4" ht="15" hidden="1">
      <c r="A60" s="2" t="s">
        <v>90</v>
      </c>
      <c r="B60" s="2" t="e">
        <f>C34*6/C30/C29</f>
        <v>#DIV/0!</v>
      </c>
      <c r="C60" s="2" t="s">
        <v>98</v>
      </c>
      <c r="D60" s="2">
        <f>C35*6/C29</f>
        <v>0</v>
      </c>
    </row>
    <row r="61" spans="1:2" ht="15" hidden="1">
      <c r="A61" s="2" t="s">
        <v>116</v>
      </c>
      <c r="B61" s="2" t="e">
        <f>IF(C17="yes",B53,B54)</f>
        <v>#DIV/0!</v>
      </c>
    </row>
    <row r="62" spans="1:2" ht="15" hidden="1">
      <c r="A62" s="2" t="s">
        <v>117</v>
      </c>
      <c r="B62" s="2" t="e">
        <f>IF(C17="yes",B57,B58)</f>
        <v>#DIV/0!</v>
      </c>
    </row>
    <row r="63" ht="15" hidden="1"/>
    <row r="64" spans="1:4" ht="15" hidden="1">
      <c r="A64" s="2" t="s">
        <v>103</v>
      </c>
      <c r="B64" s="2" t="str">
        <f>IF(OR(C21&lt;500,C21&gt;10000),"yes","no")</f>
        <v>yes</v>
      </c>
      <c r="C64" s="2" t="s">
        <v>106</v>
      </c>
      <c r="D64" s="65">
        <f>IF(AND(C18="yes",C25="yes"),D45,IF(OR(C31="A",C31="B",C31="C",C31="D1",C31="E"),IF(B64="yes",IF(C25="yes",D53,D57),D53),IF(C18="no",IF(C31="D2",IF(B64="yes",IF(C25="yes",IF(C17="yes",D53,D54),IF(C17="yes",D57,D58)),IF(C17="yes",D53,D54)),IF(B64="yes",IF(C25="yes",D53,D57),D53)),IF(C25="D2",IF(B64="yes",D60,D56),IF(B64="yes",D57,IF(D53&lt;=60,D55,D46))))))</f>
        <v>0</v>
      </c>
    </row>
    <row r="65" ht="15" hidden="1"/>
    <row r="66" spans="1:4" ht="15" hidden="1">
      <c r="A66" s="2" t="s">
        <v>107</v>
      </c>
      <c r="B66" s="2" t="e">
        <f>C16*C30/C22</f>
        <v>#DIV/0!</v>
      </c>
      <c r="D66" s="2" t="e">
        <f aca="true" t="shared" si="0" ref="D66:D75">B66/$C$30</f>
        <v>#DIV/0!</v>
      </c>
    </row>
    <row r="67" spans="1:4" ht="15" hidden="1">
      <c r="A67" s="2" t="s">
        <v>110</v>
      </c>
      <c r="B67" s="2" t="e">
        <f>C16*C30/C22*C26</f>
        <v>#DIV/0!</v>
      </c>
      <c r="D67" s="2" t="e">
        <f t="shared" si="0"/>
        <v>#DIV/0!</v>
      </c>
    </row>
    <row r="68" spans="1:4" ht="15" hidden="1">
      <c r="A68" s="2" t="s">
        <v>111</v>
      </c>
      <c r="B68" s="2" t="e">
        <f>C16*C30/C22*C28</f>
        <v>#DIV/0!</v>
      </c>
      <c r="D68" s="2" t="e">
        <f t="shared" si="0"/>
        <v>#DIV/0!</v>
      </c>
    </row>
    <row r="69" spans="1:4" ht="15" hidden="1">
      <c r="A69" s="2" t="s">
        <v>112</v>
      </c>
      <c r="B69" s="2" t="e">
        <f>C16*C30/C22*C29</f>
        <v>#DIV/0!</v>
      </c>
      <c r="D69" s="2" t="e">
        <f t="shared" si="0"/>
        <v>#DIV/0!</v>
      </c>
    </row>
    <row r="70" spans="1:4" ht="15" hidden="1">
      <c r="A70" s="2" t="s">
        <v>108</v>
      </c>
      <c r="B70" s="2">
        <f>C16*C30/6</f>
        <v>0</v>
      </c>
      <c r="D70" s="2" t="e">
        <f t="shared" si="0"/>
        <v>#DIV/0!</v>
      </c>
    </row>
    <row r="71" spans="1:4" ht="15" hidden="1">
      <c r="A71" s="2" t="s">
        <v>113</v>
      </c>
      <c r="B71" s="2">
        <f>C16*C30/6*C26</f>
        <v>0</v>
      </c>
      <c r="D71" s="2" t="e">
        <f t="shared" si="0"/>
        <v>#DIV/0!</v>
      </c>
    </row>
    <row r="72" spans="1:4" ht="15" hidden="1">
      <c r="A72" s="2" t="s">
        <v>114</v>
      </c>
      <c r="B72" s="2">
        <f>C16*C30/6*C28</f>
        <v>0</v>
      </c>
      <c r="D72" s="2" t="e">
        <f t="shared" si="0"/>
        <v>#DIV/0!</v>
      </c>
    </row>
    <row r="73" spans="1:4" ht="15" hidden="1">
      <c r="A73" s="2" t="s">
        <v>115</v>
      </c>
      <c r="B73" s="2">
        <f>C16*C30/6*C29</f>
        <v>0</v>
      </c>
      <c r="D73" s="2" t="e">
        <f t="shared" si="0"/>
        <v>#DIV/0!</v>
      </c>
    </row>
    <row r="74" spans="1:4" ht="15" hidden="1">
      <c r="A74" s="2" t="s">
        <v>119</v>
      </c>
      <c r="B74" s="2" t="e">
        <f>IF(C17="yes",B66,B67)</f>
        <v>#DIV/0!</v>
      </c>
      <c r="D74" s="2" t="e">
        <f t="shared" si="0"/>
        <v>#DIV/0!</v>
      </c>
    </row>
    <row r="75" spans="1:4" ht="15" hidden="1">
      <c r="A75" s="2" t="s">
        <v>118</v>
      </c>
      <c r="B75" s="2">
        <f>IF(C17="yes",B70,B71)</f>
        <v>0</v>
      </c>
      <c r="D75" s="2" t="e">
        <f t="shared" si="0"/>
        <v>#DIV/0!</v>
      </c>
    </row>
    <row r="76" ht="15" hidden="1"/>
    <row r="77" spans="1:4" ht="15" hidden="1">
      <c r="A77" s="2" t="s">
        <v>120</v>
      </c>
      <c r="B77" s="2" t="e">
        <f>IF(B66&gt;60,60,B66)</f>
        <v>#DIV/0!</v>
      </c>
      <c r="D77" s="2" t="e">
        <f>B77/$C$30</f>
        <v>#DIV/0!</v>
      </c>
    </row>
    <row r="78" spans="1:4" ht="15" hidden="1">
      <c r="A78" s="2" t="s">
        <v>121</v>
      </c>
      <c r="B78" s="2">
        <f>IF(B70&gt;60,60,B70)</f>
        <v>0</v>
      </c>
      <c r="D78" s="2" t="e">
        <f>B78/$C$30</f>
        <v>#DIV/0!</v>
      </c>
    </row>
  </sheetData>
  <sheetProtection password="D98D" sheet="1"/>
  <mergeCells count="9">
    <mergeCell ref="C12:D12"/>
    <mergeCell ref="D36:D37"/>
    <mergeCell ref="A36:A37"/>
    <mergeCell ref="A15:A18"/>
    <mergeCell ref="A19:A22"/>
    <mergeCell ref="A23:A29"/>
    <mergeCell ref="D34:D35"/>
    <mergeCell ref="A30:A33"/>
    <mergeCell ref="A34:A35"/>
  </mergeCells>
  <conditionalFormatting sqref="C39">
    <cfRule type="cellIs" priority="1" dxfId="2" operator="equal" stopIfTrue="1">
      <formula>"yes"</formula>
    </cfRule>
    <cfRule type="cellIs" priority="2" dxfId="1" operator="equal" stopIfTrue="1">
      <formula>"no"</formula>
    </cfRule>
    <cfRule type="cellIs" priority="3" dxfId="0" operator="lessThan" stopIfTrue="1">
      <formula>0</formula>
    </cfRule>
  </conditionalFormatting>
  <dataValidations count="10">
    <dataValidation type="list" allowBlank="1" showInputMessage="1" showErrorMessage="1" promptTitle="test medium" prompt="select the test medium you use for your test" error="you did not select the correct test medium" sqref="C31">
      <formula1>$C$44:$C$51</formula1>
    </dataValidation>
    <dataValidation type="decimal" operator="greaterThan" allowBlank="1" showInputMessage="1" showErrorMessage="1" prompt="insert the surface-to-volume ratio in your experimental set up" error="You did not insert the experimental surface-to-volume ratio" sqref="C30">
      <formula1>0</formula1>
    </dataValidation>
    <dataValidation type="list" allowBlank="1" showInputMessage="1" showErrorMessage="1" prompt="insert a whole number between 1 and 5" error="you did not inserted a whole number between 1 and 5" sqref="C26">
      <formula1>$B$44:$B$49</formula1>
    </dataValidation>
    <dataValidation type="decimal" operator="greaterThan" allowBlank="1" showInputMessage="1" showErrorMessage="1" prompt="insert the highest surface-to-volume ratio of your material/article in contact with real food" error="you need to insert the ratio of material surface to food volume" sqref="C22">
      <formula1>0</formula1>
    </dataValidation>
    <dataValidation allowBlank="1" showInputMessage="1" showErrorMessage="1" prompt="Insert the volume of the material/article if it is fillable" sqref="C21"/>
    <dataValidation type="list" allowBlank="1" showInputMessage="1" showErrorMessage="1" prompt="insert yes or no" error="you did not inserted yes or no" sqref="C18">
      <formula1>$A$44:$A$46</formula1>
    </dataValidation>
    <dataValidation type="decimal" operator="greaterThan" allowBlank="1" showInputMessage="1" showErrorMessage="1" prompt="Insert the Specific Migration Limit" error="You need ot insert a SML" sqref="C16">
      <formula1>0</formula1>
    </dataValidation>
    <dataValidation type="decimal" operator="greaterThanOrEqual" allowBlank="1" showInputMessage="1" showErrorMessage="1" prompt="Insert the fat content stated on the food declaration" error="You did not inserted the fat content of the food" sqref="C27">
      <formula1>0</formula1>
    </dataValidation>
    <dataValidation type="list" allowBlank="1" showInputMessage="1" showErrorMessage="1" prompt="insert yes or no" error="you did not insert yes or no" sqref="C25">
      <formula1>$A$44:$A$46</formula1>
    </dataValidation>
    <dataValidation type="list" operator="greaterThan" allowBlank="1" showInputMessage="1" showErrorMessage="1" prompt="Insert yes or no" error="You need ot insert a SML" sqref="C17">
      <formula1>$A$44:$A$46</formula1>
    </dataValidation>
  </dataValidations>
  <printOptions/>
  <pageMargins left="0.7874015748031497" right="0.7874015748031497" top="0.7874015748031497" bottom="0.7874015748031497" header="0.31496062992125984" footer="0.31496062992125984"/>
  <pageSetup fitToHeight="1" fitToWidth="1"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A7"/>
  <sheetViews>
    <sheetView zoomScalePageLayoutView="0" workbookViewId="0" topLeftCell="A1">
      <selection activeCell="A6" sqref="A6"/>
    </sheetView>
  </sheetViews>
  <sheetFormatPr defaultColWidth="9.140625" defaultRowHeight="15"/>
  <cols>
    <col min="1" max="1" width="60.57421875" style="0" customWidth="1"/>
  </cols>
  <sheetData>
    <row r="1" ht="405">
      <c r="A1" s="30" t="s">
        <v>131</v>
      </c>
    </row>
    <row r="3" ht="15">
      <c r="A3" s="36" t="s">
        <v>48</v>
      </c>
    </row>
    <row r="4" ht="15">
      <c r="A4" s="35"/>
    </row>
    <row r="5" ht="64.5">
      <c r="A5" s="35" t="s">
        <v>49</v>
      </c>
    </row>
    <row r="6" ht="15">
      <c r="A6" s="35"/>
    </row>
    <row r="7" ht="15">
      <c r="A7" s="34"/>
    </row>
  </sheetData>
  <sheetProtection password="D98D" sheet="1"/>
  <printOptions/>
  <pageMargins left="0.75" right="0.75" top="1" bottom="1" header="0.5" footer="0.5"/>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9.140625" defaultRowHeight="15"/>
  <cols>
    <col min="1" max="1" width="60.57421875" style="0" customWidth="1"/>
  </cols>
  <sheetData>
    <row r="1" s="31" customFormat="1" ht="120">
      <c r="A1" s="32" t="s">
        <v>45</v>
      </c>
    </row>
    <row r="3" ht="75">
      <c r="A3" s="33" t="s">
        <v>46</v>
      </c>
    </row>
  </sheetData>
  <sheetProtection password="D98D" sheet="1"/>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
    </sheetView>
  </sheetViews>
  <sheetFormatPr defaultColWidth="9.140625" defaultRowHeight="15"/>
  <cols>
    <col min="1" max="1" width="60.57421875" style="0" customWidth="1"/>
  </cols>
  <sheetData>
    <row r="1" ht="45">
      <c r="A1" s="30" t="s">
        <v>47</v>
      </c>
    </row>
  </sheetData>
  <sheetProtection password="D98D" sheet="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CRL-NRL network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FRF-DRF-TRF 3. draft version</dc:title>
  <dc:subject>Effective SML's i simulant D and fatty foods</dc:subject>
  <dc:creator>4. Amendment Task Force </dc:creator>
  <cp:keywords/>
  <dc:description/>
  <cp:lastModifiedBy>Hoekstra</cp:lastModifiedBy>
  <cp:lastPrinted>2011-12-05T13:51:59Z</cp:lastPrinted>
  <dcterms:created xsi:type="dcterms:W3CDTF">2008-12-05T09:59:56Z</dcterms:created>
  <dcterms:modified xsi:type="dcterms:W3CDTF">2012-01-11T14:59:22Z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